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7D62E51B-DA0B-4944-B948-0FA302D15F5F}" xr6:coauthVersionLast="47" xr6:coauthVersionMax="47" xr10:uidLastSave="{00000000-0000-0000-0000-000000000000}"/>
  <workbookProtection workbookAlgorithmName="SHA-512" workbookHashValue="ndm0m4Tjdlv+cTYSh+Q1c+ffzQ+i01AQ3zUtAiVyH98OivCSu3z+ySH9HuBL672hBebClIpvG2J918nVTMAC/A==" workbookSaltValue="H1K1FQ0jb5cGMe0BcY7lCQ==" workbookSpinCount="100000" lockStructure="1"/>
  <bookViews>
    <workbookView xWindow="-110" yWindow="-110" windowWidth="34620" windowHeight="14020" xr2:uid="{00000000-000D-0000-FFFF-FFFF00000000}"/>
  </bookViews>
  <sheets>
    <sheet name="Rekapitulace stavby" sheetId="1" r:id="rId1"/>
    <sheet name="2601 - D.1.1 Architektoni..." sheetId="2" r:id="rId2"/>
    <sheet name="2602 - D.1.1 Architektoni..." sheetId="3" r:id="rId3"/>
    <sheet name="2603 - D.1.1 Architektoni..." sheetId="4" r:id="rId4"/>
    <sheet name="2604 - D.1.1 Architektoni..." sheetId="5" r:id="rId5"/>
    <sheet name="2605 - Elektroinstalace -..." sheetId="6" r:id="rId6"/>
    <sheet name="2606 - Vedlejší rozpočtov..." sheetId="7" r:id="rId7"/>
  </sheets>
  <definedNames>
    <definedName name="_xlnm._FilterDatabase" localSheetId="1" hidden="1">'2601 - D.1.1 Architektoni...'!$C$131:$K$334</definedName>
    <definedName name="_xlnm._FilterDatabase" localSheetId="2" hidden="1">'2602 - D.1.1 Architektoni...'!$C$129:$K$310</definedName>
    <definedName name="_xlnm._FilterDatabase" localSheetId="3" hidden="1">'2603 - D.1.1 Architektoni...'!$C$129:$K$289</definedName>
    <definedName name="_xlnm._FilterDatabase" localSheetId="4" hidden="1">'2604 - D.1.1 Architektoni...'!$C$130:$K$313</definedName>
    <definedName name="_xlnm._FilterDatabase" localSheetId="5" hidden="1">'2605 - Elektroinstalace -...'!$C$117:$K$121</definedName>
    <definedName name="_xlnm._FilterDatabase" localSheetId="6" hidden="1">'2606 - Vedlejší rozpočtov...'!$C$118:$K$126</definedName>
    <definedName name="_xlnm.Print_Titles" localSheetId="1">'2601 - D.1.1 Architektoni...'!$131:$131</definedName>
    <definedName name="_xlnm.Print_Titles" localSheetId="2">'2602 - D.1.1 Architektoni...'!$129:$129</definedName>
    <definedName name="_xlnm.Print_Titles" localSheetId="3">'2603 - D.1.1 Architektoni...'!$129:$129</definedName>
    <definedName name="_xlnm.Print_Titles" localSheetId="4">'2604 - D.1.1 Architektoni...'!$130:$130</definedName>
    <definedName name="_xlnm.Print_Titles" localSheetId="5">'2605 - Elektroinstalace -...'!$117:$117</definedName>
    <definedName name="_xlnm.Print_Titles" localSheetId="6">'2606 - Vedlejší rozpočtov...'!$118:$118</definedName>
    <definedName name="_xlnm.Print_Titles" localSheetId="0">'Rekapitulace stavby'!$92:$92</definedName>
    <definedName name="_xlnm.Print_Area" localSheetId="1">'2601 - D.1.1 Architektoni...'!$C$4:$J$76,'2601 - D.1.1 Architektoni...'!$C$82:$J$113,'2601 - D.1.1 Architektoni...'!$C$119:$K$334</definedName>
    <definedName name="_xlnm.Print_Area" localSheetId="2">'2602 - D.1.1 Architektoni...'!$C$4:$J$76,'2602 - D.1.1 Architektoni...'!$C$82:$J$111,'2602 - D.1.1 Architektoni...'!$C$117:$K$310</definedName>
    <definedName name="_xlnm.Print_Area" localSheetId="3">'2603 - D.1.1 Architektoni...'!$C$4:$J$76,'2603 - D.1.1 Architektoni...'!$C$82:$J$111,'2603 - D.1.1 Architektoni...'!$C$117:$K$289</definedName>
    <definedName name="_xlnm.Print_Area" localSheetId="4">'2604 - D.1.1 Architektoni...'!$C$4:$J$76,'2604 - D.1.1 Architektoni...'!$C$82:$J$112,'2604 - D.1.1 Architektoni...'!$C$118:$K$313</definedName>
    <definedName name="_xlnm.Print_Area" localSheetId="5">'2605 - Elektroinstalace -...'!$C$4:$J$76,'2605 - Elektroinstalace -...'!$C$82:$J$99,'2605 - Elektroinstalace -...'!$C$105:$K$121</definedName>
    <definedName name="_xlnm.Print_Area" localSheetId="6">'2606 - Vedlejší rozpočtov...'!$C$4:$J$76,'2606 - Vedlejší rozpočtov...'!$C$82:$J$100,'2606 - Vedlejší rozpočtov...'!$C$106:$K$126</definedName>
    <definedName name="_xlnm.Print_Area" localSheetId="0">'Rekapitulace stavby'!$D$4:$AO$76,'Rekapitulace stavby'!$C$82:$AQ$101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100" i="1" s="1"/>
  <c r="J35" i="7"/>
  <c r="AX100" i="1" s="1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2" i="7"/>
  <c r="BH122" i="7"/>
  <c r="BG122" i="7"/>
  <c r="BF122" i="7"/>
  <c r="T122" i="7"/>
  <c r="T121" i="7"/>
  <c r="R122" i="7"/>
  <c r="R121" i="7" s="1"/>
  <c r="P122" i="7"/>
  <c r="P121" i="7"/>
  <c r="J116" i="7"/>
  <c r="J115" i="7"/>
  <c r="F115" i="7"/>
  <c r="F113" i="7"/>
  <c r="E111" i="7"/>
  <c r="J92" i="7"/>
  <c r="J91" i="7"/>
  <c r="F91" i="7"/>
  <c r="F89" i="7"/>
  <c r="E87" i="7"/>
  <c r="J18" i="7"/>
  <c r="E18" i="7"/>
  <c r="F116" i="7" s="1"/>
  <c r="J17" i="7"/>
  <c r="J12" i="7"/>
  <c r="J113" i="7" s="1"/>
  <c r="E7" i="7"/>
  <c r="E85" i="7" s="1"/>
  <c r="J37" i="6"/>
  <c r="J36" i="6"/>
  <c r="AY99" i="1" s="1"/>
  <c r="J35" i="6"/>
  <c r="AX99" i="1" s="1"/>
  <c r="BI121" i="6"/>
  <c r="BH121" i="6"/>
  <c r="BG121" i="6"/>
  <c r="BF121" i="6"/>
  <c r="T121" i="6"/>
  <c r="T120" i="6" s="1"/>
  <c r="T119" i="6" s="1"/>
  <c r="T118" i="6" s="1"/>
  <c r="R121" i="6"/>
  <c r="R120" i="6"/>
  <c r="R119" i="6" s="1"/>
  <c r="R118" i="6" s="1"/>
  <c r="P121" i="6"/>
  <c r="P120" i="6" s="1"/>
  <c r="P119" i="6" s="1"/>
  <c r="P118" i="6" s="1"/>
  <c r="AU99" i="1" s="1"/>
  <c r="J114" i="6"/>
  <c r="F114" i="6"/>
  <c r="F112" i="6"/>
  <c r="E110" i="6"/>
  <c r="J91" i="6"/>
  <c r="F91" i="6"/>
  <c r="F89" i="6"/>
  <c r="E87" i="6"/>
  <c r="J24" i="6"/>
  <c r="E24" i="6"/>
  <c r="J115" i="6" s="1"/>
  <c r="J23" i="6"/>
  <c r="J18" i="6"/>
  <c r="E18" i="6"/>
  <c r="F115" i="6" s="1"/>
  <c r="J17" i="6"/>
  <c r="J12" i="6"/>
  <c r="J89" i="6"/>
  <c r="E7" i="6"/>
  <c r="E108" i="6"/>
  <c r="J37" i="5"/>
  <c r="J36" i="5"/>
  <c r="AY98" i="1"/>
  <c r="J35" i="5"/>
  <c r="AX98" i="1"/>
  <c r="BI313" i="5"/>
  <c r="BH313" i="5"/>
  <c r="BG313" i="5"/>
  <c r="BF313" i="5"/>
  <c r="T313" i="5"/>
  <c r="R313" i="5"/>
  <c r="P313" i="5"/>
  <c r="BI312" i="5"/>
  <c r="BH312" i="5"/>
  <c r="BG312" i="5"/>
  <c r="BF312" i="5"/>
  <c r="T312" i="5"/>
  <c r="R312" i="5"/>
  <c r="P312" i="5"/>
  <c r="BI310" i="5"/>
  <c r="BH310" i="5"/>
  <c r="BG310" i="5"/>
  <c r="BF310" i="5"/>
  <c r="T310" i="5"/>
  <c r="R310" i="5"/>
  <c r="P310" i="5"/>
  <c r="BI307" i="5"/>
  <c r="BH307" i="5"/>
  <c r="BG307" i="5"/>
  <c r="BF307" i="5"/>
  <c r="T307" i="5"/>
  <c r="R307" i="5"/>
  <c r="R306" i="5" s="1"/>
  <c r="P307" i="5"/>
  <c r="BI305" i="5"/>
  <c r="BH305" i="5"/>
  <c r="BG305" i="5"/>
  <c r="BF305" i="5"/>
  <c r="T305" i="5"/>
  <c r="R305" i="5"/>
  <c r="P305" i="5"/>
  <c r="BI299" i="5"/>
  <c r="BH299" i="5"/>
  <c r="BG299" i="5"/>
  <c r="BF299" i="5"/>
  <c r="T299" i="5"/>
  <c r="R299" i="5"/>
  <c r="P299" i="5"/>
  <c r="BI293" i="5"/>
  <c r="BH293" i="5"/>
  <c r="BG293" i="5"/>
  <c r="BF293" i="5"/>
  <c r="T293" i="5"/>
  <c r="R293" i="5"/>
  <c r="P293" i="5"/>
  <c r="BI291" i="5"/>
  <c r="BH291" i="5"/>
  <c r="BG291" i="5"/>
  <c r="BF291" i="5"/>
  <c r="T291" i="5"/>
  <c r="R291" i="5"/>
  <c r="P291" i="5"/>
  <c r="BI290" i="5"/>
  <c r="BH290" i="5"/>
  <c r="BG290" i="5"/>
  <c r="BF290" i="5"/>
  <c r="T290" i="5"/>
  <c r="R290" i="5"/>
  <c r="P290" i="5"/>
  <c r="BI289" i="5"/>
  <c r="BH289" i="5"/>
  <c r="BG289" i="5"/>
  <c r="BF289" i="5"/>
  <c r="T289" i="5"/>
  <c r="R289" i="5"/>
  <c r="P289" i="5"/>
  <c r="BI288" i="5"/>
  <c r="BH288" i="5"/>
  <c r="BG288" i="5"/>
  <c r="BF288" i="5"/>
  <c r="T288" i="5"/>
  <c r="R288" i="5"/>
  <c r="P288" i="5"/>
  <c r="BI287" i="5"/>
  <c r="BH287" i="5"/>
  <c r="BG287" i="5"/>
  <c r="BF287" i="5"/>
  <c r="T287" i="5"/>
  <c r="R287" i="5"/>
  <c r="P287" i="5"/>
  <c r="BI286" i="5"/>
  <c r="BH286" i="5"/>
  <c r="BG286" i="5"/>
  <c r="BF286" i="5"/>
  <c r="T286" i="5"/>
  <c r="R286" i="5"/>
  <c r="P286" i="5"/>
  <c r="BI284" i="5"/>
  <c r="BH284" i="5"/>
  <c r="BG284" i="5"/>
  <c r="BF284" i="5"/>
  <c r="T284" i="5"/>
  <c r="R284" i="5"/>
  <c r="P284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3" i="5"/>
  <c r="BH223" i="5"/>
  <c r="BG223" i="5"/>
  <c r="BF223" i="5"/>
  <c r="T223" i="5"/>
  <c r="R223" i="5"/>
  <c r="P223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06" i="5"/>
  <c r="BH206" i="5"/>
  <c r="BG206" i="5"/>
  <c r="BF206" i="5"/>
  <c r="T206" i="5"/>
  <c r="R206" i="5"/>
  <c r="P206" i="5"/>
  <c r="BI200" i="5"/>
  <c r="BH200" i="5"/>
  <c r="BG200" i="5"/>
  <c r="BF200" i="5"/>
  <c r="T200" i="5"/>
  <c r="R200" i="5"/>
  <c r="P200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T182" i="5"/>
  <c r="R183" i="5"/>
  <c r="R182" i="5" s="1"/>
  <c r="P183" i="5"/>
  <c r="P182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1" i="5"/>
  <c r="BH141" i="5"/>
  <c r="BG141" i="5"/>
  <c r="BF141" i="5"/>
  <c r="T141" i="5"/>
  <c r="R141" i="5"/>
  <c r="P141" i="5"/>
  <c r="BI134" i="5"/>
  <c r="BH134" i="5"/>
  <c r="BG134" i="5"/>
  <c r="BF134" i="5"/>
  <c r="T134" i="5"/>
  <c r="R134" i="5"/>
  <c r="P134" i="5"/>
  <c r="J128" i="5"/>
  <c r="J127" i="5"/>
  <c r="F127" i="5"/>
  <c r="F125" i="5"/>
  <c r="E123" i="5"/>
  <c r="J92" i="5"/>
  <c r="J91" i="5"/>
  <c r="F91" i="5"/>
  <c r="F89" i="5"/>
  <c r="E87" i="5"/>
  <c r="J18" i="5"/>
  <c r="E18" i="5"/>
  <c r="F92" i="5" s="1"/>
  <c r="J17" i="5"/>
  <c r="J12" i="5"/>
  <c r="J125" i="5"/>
  <c r="E7" i="5"/>
  <c r="E121" i="5"/>
  <c r="J37" i="4"/>
  <c r="J36" i="4"/>
  <c r="AY97" i="1" s="1"/>
  <c r="J35" i="4"/>
  <c r="AX97" i="1"/>
  <c r="BI289" i="4"/>
  <c r="BH289" i="4"/>
  <c r="BG289" i="4"/>
  <c r="BF289" i="4"/>
  <c r="T289" i="4"/>
  <c r="R289" i="4"/>
  <c r="P289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2" i="4"/>
  <c r="BH272" i="4"/>
  <c r="BG272" i="4"/>
  <c r="BF272" i="4"/>
  <c r="T272" i="4"/>
  <c r="R272" i="4"/>
  <c r="P272" i="4"/>
  <c r="BI267" i="4"/>
  <c r="BH267" i="4"/>
  <c r="BG267" i="4"/>
  <c r="BF267" i="4"/>
  <c r="T267" i="4"/>
  <c r="R267" i="4"/>
  <c r="P267" i="4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T178" i="4"/>
  <c r="R179" i="4"/>
  <c r="R178" i="4" s="1"/>
  <c r="P179" i="4"/>
  <c r="P178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39" i="4"/>
  <c r="BH139" i="4"/>
  <c r="BG139" i="4"/>
  <c r="BF139" i="4"/>
  <c r="T139" i="4"/>
  <c r="R139" i="4"/>
  <c r="P139" i="4"/>
  <c r="BI133" i="4"/>
  <c r="BH133" i="4"/>
  <c r="BG133" i="4"/>
  <c r="BF133" i="4"/>
  <c r="T133" i="4"/>
  <c r="R133" i="4"/>
  <c r="P133" i="4"/>
  <c r="J127" i="4"/>
  <c r="J126" i="4"/>
  <c r="F126" i="4"/>
  <c r="F124" i="4"/>
  <c r="E122" i="4"/>
  <c r="J92" i="4"/>
  <c r="J91" i="4"/>
  <c r="F91" i="4"/>
  <c r="F89" i="4"/>
  <c r="E87" i="4"/>
  <c r="J18" i="4"/>
  <c r="E18" i="4"/>
  <c r="F92" i="4" s="1"/>
  <c r="J17" i="4"/>
  <c r="J12" i="4"/>
  <c r="J124" i="4"/>
  <c r="E7" i="4"/>
  <c r="E85" i="4" s="1"/>
  <c r="J37" i="3"/>
  <c r="J36" i="3"/>
  <c r="AY96" i="1" s="1"/>
  <c r="J35" i="3"/>
  <c r="AX96" i="1" s="1"/>
  <c r="BI310" i="3"/>
  <c r="BH310" i="3"/>
  <c r="BG310" i="3"/>
  <c r="BF310" i="3"/>
  <c r="T310" i="3"/>
  <c r="R310" i="3"/>
  <c r="P310" i="3"/>
  <c r="BI304" i="3"/>
  <c r="BH304" i="3"/>
  <c r="BG304" i="3"/>
  <c r="BF304" i="3"/>
  <c r="T304" i="3"/>
  <c r="R304" i="3"/>
  <c r="P304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T182" i="3" s="1"/>
  <c r="R183" i="3"/>
  <c r="R182" i="3" s="1"/>
  <c r="P183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0" i="3"/>
  <c r="BH140" i="3"/>
  <c r="BG140" i="3"/>
  <c r="BF140" i="3"/>
  <c r="T140" i="3"/>
  <c r="R140" i="3"/>
  <c r="P140" i="3"/>
  <c r="BI133" i="3"/>
  <c r="BH133" i="3"/>
  <c r="BG133" i="3"/>
  <c r="BF133" i="3"/>
  <c r="T133" i="3"/>
  <c r="R133" i="3"/>
  <c r="P133" i="3"/>
  <c r="J127" i="3"/>
  <c r="J126" i="3"/>
  <c r="F126" i="3"/>
  <c r="F124" i="3"/>
  <c r="E122" i="3"/>
  <c r="J92" i="3"/>
  <c r="J91" i="3"/>
  <c r="F91" i="3"/>
  <c r="F89" i="3"/>
  <c r="E87" i="3"/>
  <c r="J18" i="3"/>
  <c r="E18" i="3"/>
  <c r="F127" i="3" s="1"/>
  <c r="J17" i="3"/>
  <c r="J12" i="3"/>
  <c r="J89" i="3"/>
  <c r="E7" i="3"/>
  <c r="E120" i="3"/>
  <c r="J37" i="2"/>
  <c r="J36" i="2"/>
  <c r="AY95" i="1" s="1"/>
  <c r="J35" i="2"/>
  <c r="AX95" i="1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19" i="2"/>
  <c r="BH319" i="2"/>
  <c r="BG319" i="2"/>
  <c r="BF319" i="2"/>
  <c r="T319" i="2"/>
  <c r="R319" i="2"/>
  <c r="P319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T195" i="2"/>
  <c r="R196" i="2"/>
  <c r="R195" i="2" s="1"/>
  <c r="P196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F36" i="2" s="1"/>
  <c r="BG165" i="2"/>
  <c r="BF165" i="2"/>
  <c r="T165" i="2"/>
  <c r="R165" i="2"/>
  <c r="P165" i="2"/>
  <c r="BI158" i="2"/>
  <c r="BH158" i="2"/>
  <c r="BG158" i="2"/>
  <c r="F35" i="2" s="1"/>
  <c r="BF158" i="2"/>
  <c r="F34" i="2" s="1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46" i="2"/>
  <c r="BH146" i="2"/>
  <c r="BG146" i="2"/>
  <c r="BF146" i="2"/>
  <c r="T146" i="2"/>
  <c r="R146" i="2"/>
  <c r="P146" i="2"/>
  <c r="BI139" i="2"/>
  <c r="BH139" i="2"/>
  <c r="BG139" i="2"/>
  <c r="BF139" i="2"/>
  <c r="T139" i="2"/>
  <c r="R139" i="2"/>
  <c r="P139" i="2"/>
  <c r="BI135" i="2"/>
  <c r="F37" i="2" s="1"/>
  <c r="BH135" i="2"/>
  <c r="BG135" i="2"/>
  <c r="BF135" i="2"/>
  <c r="T135" i="2"/>
  <c r="T134" i="2" s="1"/>
  <c r="R135" i="2"/>
  <c r="R134" i="2"/>
  <c r="P135" i="2"/>
  <c r="P134" i="2" s="1"/>
  <c r="J129" i="2"/>
  <c r="J128" i="2"/>
  <c r="F128" i="2"/>
  <c r="F126" i="2"/>
  <c r="E124" i="2"/>
  <c r="J92" i="2"/>
  <c r="J91" i="2"/>
  <c r="F91" i="2"/>
  <c r="F89" i="2"/>
  <c r="E87" i="2"/>
  <c r="J18" i="2"/>
  <c r="E18" i="2"/>
  <c r="F129" i="2" s="1"/>
  <c r="J17" i="2"/>
  <c r="J12" i="2"/>
  <c r="J126" i="2" s="1"/>
  <c r="E7" i="2"/>
  <c r="E122" i="2" s="1"/>
  <c r="L90" i="1"/>
  <c r="AM90" i="1"/>
  <c r="AM89" i="1"/>
  <c r="L89" i="1"/>
  <c r="AM87" i="1"/>
  <c r="L87" i="1"/>
  <c r="L85" i="1"/>
  <c r="L84" i="1"/>
  <c r="J242" i="2"/>
  <c r="J236" i="2"/>
  <c r="J225" i="2"/>
  <c r="BK219" i="2"/>
  <c r="BK210" i="2"/>
  <c r="BK207" i="2"/>
  <c r="BK202" i="2"/>
  <c r="BK196" i="2"/>
  <c r="BK190" i="2"/>
  <c r="J184" i="2"/>
  <c r="BK172" i="2"/>
  <c r="BK158" i="2"/>
  <c r="BK146" i="2"/>
  <c r="BK242" i="3"/>
  <c r="J192" i="3"/>
  <c r="BK269" i="3"/>
  <c r="J197" i="3"/>
  <c r="BK177" i="3"/>
  <c r="J281" i="3"/>
  <c r="J221" i="3"/>
  <c r="J178" i="3"/>
  <c r="J260" i="3"/>
  <c r="J199" i="3"/>
  <c r="BK277" i="4"/>
  <c r="J206" i="4"/>
  <c r="BK148" i="4"/>
  <c r="J237" i="4"/>
  <c r="BK208" i="4"/>
  <c r="BK289" i="4"/>
  <c r="J235" i="4"/>
  <c r="BK164" i="4"/>
  <c r="J247" i="4"/>
  <c r="J205" i="4"/>
  <c r="J151" i="4"/>
  <c r="BK222" i="4"/>
  <c r="BK191" i="4"/>
  <c r="BK235" i="4"/>
  <c r="J191" i="4"/>
  <c r="J265" i="4"/>
  <c r="J219" i="4"/>
  <c r="BK182" i="4"/>
  <c r="J133" i="4"/>
  <c r="J171" i="4"/>
  <c r="BK245" i="5"/>
  <c r="J168" i="5"/>
  <c r="J266" i="5"/>
  <c r="J197" i="5"/>
  <c r="BK250" i="5"/>
  <c r="BK187" i="5"/>
  <c r="BK288" i="5"/>
  <c r="J249" i="5"/>
  <c r="BK214" i="5"/>
  <c r="J278" i="5"/>
  <c r="J234" i="5"/>
  <c r="BK167" i="5"/>
  <c r="BK276" i="5"/>
  <c r="BK233" i="5"/>
  <c r="BK175" i="5"/>
  <c r="J276" i="5"/>
  <c r="BK234" i="5"/>
  <c r="J194" i="5"/>
  <c r="J291" i="5"/>
  <c r="BK264" i="5"/>
  <c r="J216" i="5"/>
  <c r="BK164" i="5"/>
  <c r="F34" i="6"/>
  <c r="BA99" i="1"/>
  <c r="BK333" i="2"/>
  <c r="J328" i="2"/>
  <c r="BK319" i="2"/>
  <c r="J311" i="2"/>
  <c r="BK306" i="2"/>
  <c r="BK301" i="2"/>
  <c r="BK296" i="2"/>
  <c r="J291" i="2"/>
  <c r="J288" i="2"/>
  <c r="J284" i="2"/>
  <c r="J278" i="2"/>
  <c r="BK273" i="2"/>
  <c r="BK268" i="2"/>
  <c r="J265" i="2"/>
  <c r="J259" i="2"/>
  <c r="BK255" i="2"/>
  <c r="BK249" i="2"/>
  <c r="BK244" i="2"/>
  <c r="J240" i="2"/>
  <c r="J234" i="2"/>
  <c r="BK223" i="2"/>
  <c r="J220" i="2"/>
  <c r="BK212" i="2"/>
  <c r="BK206" i="2"/>
  <c r="J204" i="2"/>
  <c r="BK199" i="2"/>
  <c r="J191" i="2"/>
  <c r="BK184" i="2"/>
  <c r="J176" i="2"/>
  <c r="J167" i="2"/>
  <c r="BK153" i="2"/>
  <c r="J34" i="2"/>
  <c r="BK191" i="3"/>
  <c r="J292" i="3"/>
  <c r="J246" i="3"/>
  <c r="BK223" i="3"/>
  <c r="BK188" i="3"/>
  <c r="J275" i="3"/>
  <c r="BK226" i="3"/>
  <c r="BK159" i="3"/>
  <c r="BK295" i="3"/>
  <c r="BK257" i="3"/>
  <c r="J223" i="3"/>
  <c r="J191" i="3"/>
  <c r="J159" i="3"/>
  <c r="BK258" i="3"/>
  <c r="BK227" i="3"/>
  <c r="J196" i="3"/>
  <c r="J289" i="3"/>
  <c r="BK229" i="3"/>
  <c r="BK183" i="3"/>
  <c r="J294" i="3"/>
  <c r="J238" i="3"/>
  <c r="J187" i="3"/>
  <c r="J293" i="3"/>
  <c r="BK248" i="3"/>
  <c r="BK196" i="3"/>
  <c r="J213" i="4"/>
  <c r="J157" i="4"/>
  <c r="BK244" i="4"/>
  <c r="BK192" i="4"/>
  <c r="BK265" i="4"/>
  <c r="J225" i="4"/>
  <c r="J139" i="4"/>
  <c r="BK250" i="4"/>
  <c r="J208" i="4"/>
  <c r="J163" i="4"/>
  <c r="J239" i="4"/>
  <c r="J182" i="4"/>
  <c r="J242" i="4"/>
  <c r="BK177" i="4"/>
  <c r="J254" i="4"/>
  <c r="J226" i="4"/>
  <c r="BK188" i="4"/>
  <c r="J146" i="4"/>
  <c r="J188" i="4"/>
  <c r="J258" i="5"/>
  <c r="BK194" i="5"/>
  <c r="J305" i="5"/>
  <c r="BK239" i="5"/>
  <c r="J170" i="5"/>
  <c r="J206" i="5"/>
  <c r="BK277" i="5"/>
  <c r="J243" i="5"/>
  <c r="J213" i="5"/>
  <c r="J287" i="5"/>
  <c r="BK230" i="5"/>
  <c r="BK177" i="5"/>
  <c r="J288" i="5"/>
  <c r="BK235" i="5"/>
  <c r="BK183" i="5"/>
  <c r="BK299" i="5"/>
  <c r="J245" i="5"/>
  <c r="BK198" i="5"/>
  <c r="BK310" i="5"/>
  <c r="BK267" i="5"/>
  <c r="J231" i="5"/>
  <c r="BK170" i="5"/>
  <c r="F35" i="6"/>
  <c r="BB99" i="1" s="1"/>
  <c r="J124" i="7"/>
  <c r="J333" i="2"/>
  <c r="BK326" i="2"/>
  <c r="BK313" i="2"/>
  <c r="J309" i="2"/>
  <c r="J303" i="2"/>
  <c r="J300" i="2"/>
  <c r="J293" i="2"/>
  <c r="J289" i="2"/>
  <c r="BK285" i="2"/>
  <c r="BK281" i="2"/>
  <c r="J276" i="2"/>
  <c r="J273" i="2"/>
  <c r="J268" i="2"/>
  <c r="J263" i="2"/>
  <c r="J257" i="2"/>
  <c r="J253" i="2"/>
  <c r="J250" i="2"/>
  <c r="J245" i="2"/>
  <c r="BK237" i="2"/>
  <c r="J233" i="2"/>
  <c r="BK222" i="2"/>
  <c r="BK218" i="2"/>
  <c r="BK209" i="2"/>
  <c r="J206" i="2"/>
  <c r="J202" i="2"/>
  <c r="J196" i="2"/>
  <c r="BK189" i="2"/>
  <c r="BK178" i="2"/>
  <c r="J170" i="2"/>
  <c r="J158" i="2"/>
  <c r="J139" i="2"/>
  <c r="J285" i="3"/>
  <c r="J257" i="3"/>
  <c r="BK228" i="3"/>
  <c r="J194" i="3"/>
  <c r="J147" i="3"/>
  <c r="BK260" i="3"/>
  <c r="BK237" i="3"/>
  <c r="BK202" i="3"/>
  <c r="BK162" i="3"/>
  <c r="BK261" i="3"/>
  <c r="J228" i="3"/>
  <c r="J160" i="3"/>
  <c r="BK298" i="3"/>
  <c r="J274" i="3"/>
  <c r="BK231" i="3"/>
  <c r="J195" i="3"/>
  <c r="BK160" i="3"/>
  <c r="J272" i="3"/>
  <c r="BK221" i="3"/>
  <c r="J189" i="3"/>
  <c r="BK281" i="3"/>
  <c r="BK195" i="3"/>
  <c r="J140" i="3"/>
  <c r="J270" i="3"/>
  <c r="BK205" i="3"/>
  <c r="BK310" i="3"/>
  <c r="BK251" i="3"/>
  <c r="J188" i="3"/>
  <c r="BK272" i="4"/>
  <c r="BK202" i="4"/>
  <c r="J283" i="4"/>
  <c r="BK232" i="4"/>
  <c r="J194" i="4"/>
  <c r="BK146" i="4"/>
  <c r="BK253" i="4"/>
  <c r="BK203" i="4"/>
  <c r="BK263" i="4"/>
  <c r="J218" i="4"/>
  <c r="J177" i="4"/>
  <c r="BK241" i="4"/>
  <c r="BK210" i="4"/>
  <c r="BK166" i="4"/>
  <c r="J232" i="4"/>
  <c r="J289" i="4"/>
  <c r="J245" i="4"/>
  <c r="BK205" i="4"/>
  <c r="BK171" i="4"/>
  <c r="J220" i="4"/>
  <c r="BK313" i="5"/>
  <c r="J239" i="5"/>
  <c r="J161" i="5"/>
  <c r="J230" i="5"/>
  <c r="BK307" i="5"/>
  <c r="J228" i="5"/>
  <c r="BK312" i="5"/>
  <c r="BK228" i="5"/>
  <c r="J181" i="5"/>
  <c r="BK273" i="5"/>
  <c r="BK217" i="5"/>
  <c r="J293" i="5"/>
  <c r="BK255" i="5"/>
  <c r="J198" i="5"/>
  <c r="BK179" i="5"/>
  <c r="J257" i="5"/>
  <c r="J214" i="5"/>
  <c r="BK149" i="5"/>
  <c r="BK287" i="5"/>
  <c r="BK241" i="5"/>
  <c r="J186" i="5"/>
  <c r="BK121" i="6"/>
  <c r="BK122" i="7"/>
  <c r="BK124" i="7"/>
  <c r="BK331" i="2"/>
  <c r="J313" i="2"/>
  <c r="BK309" i="2"/>
  <c r="BK303" i="2"/>
  <c r="J301" i="2"/>
  <c r="J299" i="2"/>
  <c r="BK289" i="2"/>
  <c r="J285" i="2"/>
  <c r="J281" i="2"/>
  <c r="BK275" i="2"/>
  <c r="BK272" i="2"/>
  <c r="BK266" i="2"/>
  <c r="BK261" i="2"/>
  <c r="BK256" i="2"/>
  <c r="BK251" i="2"/>
  <c r="BK247" i="2"/>
  <c r="J241" i="2"/>
  <c r="J237" i="2"/>
  <c r="BK225" i="2"/>
  <c r="BK220" i="2"/>
  <c r="J215" i="2"/>
  <c r="BK208" i="2"/>
  <c r="BK204" i="2"/>
  <c r="J201" i="2"/>
  <c r="BK191" i="2"/>
  <c r="BK183" i="2"/>
  <c r="J175" i="2"/>
  <c r="J169" i="2"/>
  <c r="J155" i="2"/>
  <c r="J135" i="2"/>
  <c r="BK276" i="3"/>
  <c r="J248" i="3"/>
  <c r="J220" i="3"/>
  <c r="BK179" i="3"/>
  <c r="BK285" i="3"/>
  <c r="BK259" i="3"/>
  <c r="J234" i="3"/>
  <c r="J190" i="3"/>
  <c r="BK304" i="3"/>
  <c r="J244" i="3"/>
  <c r="J208" i="3"/>
  <c r="BK152" i="3"/>
  <c r="J284" i="3"/>
  <c r="BK238" i="3"/>
  <c r="J186" i="3"/>
  <c r="J291" i="3"/>
  <c r="J255" i="3"/>
  <c r="BK224" i="3"/>
  <c r="J168" i="3"/>
  <c r="J251" i="3"/>
  <c r="BK209" i="3"/>
  <c r="J149" i="3"/>
  <c r="J278" i="3"/>
  <c r="BK208" i="3"/>
  <c r="J174" i="3"/>
  <c r="BK268" i="3"/>
  <c r="BK216" i="3"/>
  <c r="BK283" i="4"/>
  <c r="BK219" i="4"/>
  <c r="BK133" i="4"/>
  <c r="BK225" i="4"/>
  <c r="J203" i="4"/>
  <c r="J158" i="4"/>
  <c r="J260" i="4"/>
  <c r="BK214" i="4"/>
  <c r="J264" i="4"/>
  <c r="BK213" i="4"/>
  <c r="BK267" i="4"/>
  <c r="J224" i="4"/>
  <c r="BK174" i="4"/>
  <c r="J250" i="4"/>
  <c r="BK173" i="4"/>
  <c r="BK261" i="4"/>
  <c r="BK209" i="4"/>
  <c r="BK158" i="4"/>
  <c r="BK228" i="4"/>
  <c r="J164" i="4"/>
  <c r="J255" i="5"/>
  <c r="BK186" i="5"/>
  <c r="J247" i="5"/>
  <c r="J187" i="5"/>
  <c r="J289" i="5"/>
  <c r="J217" i="5"/>
  <c r="BK284" i="5"/>
  <c r="J219" i="5"/>
  <c r="J312" i="5"/>
  <c r="BK238" i="5"/>
  <c r="BK141" i="5"/>
  <c r="BK260" i="5"/>
  <c r="BK216" i="5"/>
  <c r="BK151" i="5"/>
  <c r="BK265" i="5"/>
  <c r="BK219" i="5"/>
  <c r="BK178" i="5"/>
  <c r="J286" i="5"/>
  <c r="J235" i="5"/>
  <c r="J179" i="5"/>
  <c r="F37" i="6"/>
  <c r="BD99" i="1"/>
  <c r="AS94" i="1"/>
  <c r="BK311" i="2"/>
  <c r="BK308" i="2"/>
  <c r="BK302" i="2"/>
  <c r="BK299" i="2"/>
  <c r="BK291" i="2"/>
  <c r="BK288" i="2"/>
  <c r="BK284" i="2"/>
  <c r="BK278" i="2"/>
  <c r="BK274" i="2"/>
  <c r="BK270" i="2"/>
  <c r="BK263" i="2"/>
  <c r="BK257" i="2"/>
  <c r="BK253" i="2"/>
  <c r="J249" i="2"/>
  <c r="J244" i="2"/>
  <c r="J239" i="2"/>
  <c r="J229" i="2"/>
  <c r="J222" i="2"/>
  <c r="J218" i="2"/>
  <c r="J209" i="2"/>
  <c r="J205" i="2"/>
  <c r="BK201" i="2"/>
  <c r="BK194" i="2"/>
  <c r="J190" i="2"/>
  <c r="J183" i="2"/>
  <c r="J172" i="2"/>
  <c r="BK167" i="2"/>
  <c r="J146" i="2"/>
  <c r="J310" i="3"/>
  <c r="J269" i="3"/>
  <c r="J240" i="3"/>
  <c r="J202" i="3"/>
  <c r="J173" i="3"/>
  <c r="J266" i="3"/>
  <c r="J242" i="3"/>
  <c r="J209" i="3"/>
  <c r="BK166" i="3"/>
  <c r="J263" i="3"/>
  <c r="J227" i="3"/>
  <c r="J177" i="3"/>
  <c r="J296" i="3"/>
  <c r="J258" i="3"/>
  <c r="BK212" i="3"/>
  <c r="J183" i="3"/>
  <c r="BK278" i="3"/>
  <c r="J253" i="3"/>
  <c r="BK207" i="3"/>
  <c r="J181" i="3"/>
  <c r="J286" i="3"/>
  <c r="BK194" i="3"/>
  <c r="J295" i="3"/>
  <c r="BK274" i="3"/>
  <c r="J212" i="3"/>
  <c r="BK181" i="3"/>
  <c r="BK272" i="3"/>
  <c r="J232" i="3"/>
  <c r="J166" i="3"/>
  <c r="J258" i="4"/>
  <c r="J195" i="4"/>
  <c r="BK258" i="4"/>
  <c r="J216" i="4"/>
  <c r="J175" i="4"/>
  <c r="J263" i="4"/>
  <c r="BK224" i="4"/>
  <c r="J272" i="4"/>
  <c r="J262" i="4"/>
  <c r="BK216" i="4"/>
  <c r="J288" i="4"/>
  <c r="J214" i="4"/>
  <c r="J160" i="4"/>
  <c r="J202" i="4"/>
  <c r="BK139" i="4"/>
  <c r="BK242" i="4"/>
  <c r="BK195" i="4"/>
  <c r="BK151" i="4"/>
  <c r="BK193" i="4"/>
  <c r="BK270" i="5"/>
  <c r="J241" i="5"/>
  <c r="J134" i="5"/>
  <c r="J244" i="5"/>
  <c r="J164" i="5"/>
  <c r="BK162" i="5"/>
  <c r="J262" i="5"/>
  <c r="BK206" i="5"/>
  <c r="J284" i="5"/>
  <c r="J223" i="5"/>
  <c r="J299" i="5"/>
  <c r="BK258" i="5"/>
  <c r="J212" i="5"/>
  <c r="J162" i="5"/>
  <c r="BK266" i="5"/>
  <c r="BK227" i="5"/>
  <c r="J183" i="5"/>
  <c r="J307" i="5"/>
  <c r="J253" i="5"/>
  <c r="BK196" i="5"/>
  <c r="J154" i="5"/>
  <c r="BK126" i="7"/>
  <c r="BK334" i="2"/>
  <c r="BK328" i="2"/>
  <c r="J319" i="2"/>
  <c r="J310" i="2"/>
  <c r="J306" i="2"/>
  <c r="BK300" i="2"/>
  <c r="BK293" i="2"/>
  <c r="BK290" i="2"/>
  <c r="J287" i="2"/>
  <c r="J283" i="2"/>
  <c r="J275" i="2"/>
  <c r="J272" i="2"/>
  <c r="J266" i="2"/>
  <c r="J261" i="2"/>
  <c r="J256" i="2"/>
  <c r="J251" i="2"/>
  <c r="J247" i="2"/>
  <c r="BK241" i="2"/>
  <c r="BK236" i="2"/>
  <c r="BK229" i="2"/>
  <c r="J221" i="2"/>
  <c r="J212" i="2"/>
  <c r="BK205" i="2"/>
  <c r="BK200" i="2"/>
  <c r="J194" i="2"/>
  <c r="J189" i="2"/>
  <c r="J178" i="2"/>
  <c r="BK170" i="2"/>
  <c r="J165" i="2"/>
  <c r="BK139" i="2"/>
  <c r="BK294" i="3"/>
  <c r="BK266" i="3"/>
  <c r="BK232" i="3"/>
  <c r="J210" i="3"/>
  <c r="J162" i="3"/>
  <c r="BK284" i="3"/>
  <c r="BK255" i="3"/>
  <c r="J231" i="3"/>
  <c r="BK174" i="3"/>
  <c r="J298" i="3"/>
  <c r="J243" i="3"/>
  <c r="J206" i="3"/>
  <c r="BK140" i="3"/>
  <c r="BK275" i="3"/>
  <c r="BK234" i="3"/>
  <c r="BK197" i="3"/>
  <c r="BK168" i="3"/>
  <c r="BK273" i="3"/>
  <c r="J250" i="3"/>
  <c r="BK220" i="3"/>
  <c r="BK165" i="3"/>
  <c r="J273" i="3"/>
  <c r="J224" i="3"/>
  <c r="J165" i="3"/>
  <c r="J276" i="3"/>
  <c r="J207" i="3"/>
  <c r="BK173" i="3"/>
  <c r="BK263" i="3"/>
  <c r="BK206" i="3"/>
  <c r="J133" i="3"/>
  <c r="J241" i="4"/>
  <c r="BK194" i="4"/>
  <c r="BK247" i="4"/>
  <c r="J211" i="4"/>
  <c r="J166" i="4"/>
  <c r="J261" i="4"/>
  <c r="J222" i="4"/>
  <c r="BK288" i="4"/>
  <c r="BK254" i="4"/>
  <c r="BK196" i="4"/>
  <c r="BK279" i="4"/>
  <c r="J234" i="4"/>
  <c r="J193" i="4"/>
  <c r="BK260" i="4"/>
  <c r="BK211" i="4"/>
  <c r="BK286" i="4"/>
  <c r="BK237" i="4"/>
  <c r="BK175" i="4"/>
  <c r="J244" i="4"/>
  <c r="BK183" i="4"/>
  <c r="J264" i="5"/>
  <c r="BK212" i="5"/>
  <c r="BK278" i="5"/>
  <c r="J188" i="5"/>
  <c r="J277" i="5"/>
  <c r="BK168" i="5"/>
  <c r="J270" i="5"/>
  <c r="BK231" i="5"/>
  <c r="J313" i="5"/>
  <c r="BK251" i="5"/>
  <c r="J192" i="5"/>
  <c r="BK291" i="5"/>
  <c r="BK236" i="5"/>
  <c r="BK191" i="5"/>
  <c r="J290" i="5"/>
  <c r="J238" i="5"/>
  <c r="BK195" i="5"/>
  <c r="BK305" i="5"/>
  <c r="BK243" i="5"/>
  <c r="J195" i="5"/>
  <c r="J141" i="5"/>
  <c r="J122" i="7"/>
  <c r="BK125" i="7"/>
  <c r="J334" i="2"/>
  <c r="J331" i="2"/>
  <c r="J326" i="2"/>
  <c r="BK310" i="2"/>
  <c r="J308" i="2"/>
  <c r="J302" i="2"/>
  <c r="J296" i="2"/>
  <c r="J290" i="2"/>
  <c r="BK287" i="2"/>
  <c r="BK283" i="2"/>
  <c r="BK276" i="2"/>
  <c r="J274" i="2"/>
  <c r="J270" i="2"/>
  <c r="BK265" i="2"/>
  <c r="BK259" i="2"/>
  <c r="J255" i="2"/>
  <c r="BK250" i="2"/>
  <c r="BK245" i="2"/>
  <c r="BK240" i="2"/>
  <c r="BK234" i="2"/>
  <c r="J223" i="2"/>
  <c r="J219" i="2"/>
  <c r="J210" i="2"/>
  <c r="J207" i="2"/>
  <c r="BK203" i="2"/>
  <c r="J199" i="2"/>
  <c r="J192" i="2"/>
  <c r="J186" i="2"/>
  <c r="BK175" i="2"/>
  <c r="BK165" i="2"/>
  <c r="J153" i="2"/>
  <c r="BK244" i="3"/>
  <c r="J205" i="3"/>
  <c r="J304" i="3"/>
  <c r="BK246" i="3"/>
  <c r="BK178" i="3"/>
  <c r="BK286" i="3"/>
  <c r="J236" i="3"/>
  <c r="BK190" i="3"/>
  <c r="BK291" i="3"/>
  <c r="J226" i="3"/>
  <c r="BK149" i="3"/>
  <c r="BK220" i="4"/>
  <c r="J174" i="4"/>
  <c r="J253" i="4"/>
  <c r="BK198" i="4"/>
  <c r="J277" i="4"/>
  <c r="J228" i="4"/>
  <c r="BK160" i="4"/>
  <c r="BK243" i="4"/>
  <c r="BK179" i="4"/>
  <c r="BK255" i="4"/>
  <c r="J209" i="4"/>
  <c r="BK262" i="4"/>
  <c r="J183" i="4"/>
  <c r="J279" i="4"/>
  <c r="BK230" i="4"/>
  <c r="J173" i="4"/>
  <c r="BK239" i="4"/>
  <c r="J179" i="4"/>
  <c r="BK253" i="5"/>
  <c r="J178" i="5"/>
  <c r="BK268" i="5"/>
  <c r="J227" i="5"/>
  <c r="J149" i="5"/>
  <c r="BK249" i="5"/>
  <c r="J151" i="5"/>
  <c r="BK257" i="5"/>
  <c r="J215" i="5"/>
  <c r="BK154" i="5"/>
  <c r="J250" i="5"/>
  <c r="BK181" i="5"/>
  <c r="BK286" i="5"/>
  <c r="J251" i="5"/>
  <c r="J196" i="5"/>
  <c r="J310" i="5"/>
  <c r="BK247" i="5"/>
  <c r="BK200" i="5"/>
  <c r="J167" i="5"/>
  <c r="J273" i="5"/>
  <c r="J233" i="5"/>
  <c r="J175" i="5"/>
  <c r="F36" i="6"/>
  <c r="BC99" i="1"/>
  <c r="BK242" i="2"/>
  <c r="BK239" i="2"/>
  <c r="BK233" i="2"/>
  <c r="BK221" i="2"/>
  <c r="BK215" i="2"/>
  <c r="J208" i="2"/>
  <c r="J203" i="2"/>
  <c r="J200" i="2"/>
  <c r="BK192" i="2"/>
  <c r="BK186" i="2"/>
  <c r="BK176" i="2"/>
  <c r="BK169" i="2"/>
  <c r="BK155" i="2"/>
  <c r="BK135" i="2"/>
  <c r="BK292" i="3"/>
  <c r="J259" i="3"/>
  <c r="J229" i="3"/>
  <c r="BK199" i="3"/>
  <c r="J268" i="3"/>
  <c r="BK243" i="3"/>
  <c r="BK210" i="3"/>
  <c r="J179" i="3"/>
  <c r="BK147" i="3"/>
  <c r="BK250" i="3"/>
  <c r="BK187" i="3"/>
  <c r="BK133" i="3"/>
  <c r="BK253" i="3"/>
  <c r="J216" i="3"/>
  <c r="BK189" i="3"/>
  <c r="J152" i="3"/>
  <c r="BK270" i="3"/>
  <c r="BK236" i="3"/>
  <c r="J193" i="3"/>
  <c r="BK293" i="3"/>
  <c r="J237" i="3"/>
  <c r="BK192" i="3"/>
  <c r="BK289" i="3"/>
  <c r="J261" i="3"/>
  <c r="BK193" i="3"/>
  <c r="BK296" i="3"/>
  <c r="BK240" i="3"/>
  <c r="BK186" i="3"/>
  <c r="BK245" i="4"/>
  <c r="J196" i="4"/>
  <c r="J255" i="4"/>
  <c r="BK218" i="4"/>
  <c r="BK185" i="4"/>
  <c r="J286" i="4"/>
  <c r="J243" i="4"/>
  <c r="J185" i="4"/>
  <c r="J267" i="4"/>
  <c r="J230" i="4"/>
  <c r="J192" i="4"/>
  <c r="BK264" i="4"/>
  <c r="BK206" i="4"/>
  <c r="BK157" i="4"/>
  <c r="BK226" i="4"/>
  <c r="J148" i="4"/>
  <c r="BK234" i="4"/>
  <c r="J198" i="4"/>
  <c r="BK163" i="4"/>
  <c r="J210" i="4"/>
  <c r="J265" i="5"/>
  <c r="BK223" i="5"/>
  <c r="BK289" i="5"/>
  <c r="J200" i="5"/>
  <c r="J260" i="5"/>
  <c r="BK188" i="5"/>
  <c r="BK293" i="5"/>
  <c r="J236" i="5"/>
  <c r="BK192" i="5"/>
  <c r="J267" i="5"/>
  <c r="BK197" i="5"/>
  <c r="BK134" i="5"/>
  <c r="BK262" i="5"/>
  <c r="BK213" i="5"/>
  <c r="BK161" i="5"/>
  <c r="J268" i="5"/>
  <c r="BK215" i="5"/>
  <c r="J177" i="5"/>
  <c r="BK290" i="5"/>
  <c r="BK244" i="5"/>
  <c r="J191" i="5"/>
  <c r="J121" i="6"/>
  <c r="J125" i="7"/>
  <c r="J126" i="7"/>
  <c r="T177" i="2" l="1"/>
  <c r="R188" i="2"/>
  <c r="P224" i="2"/>
  <c r="T235" i="2"/>
  <c r="R277" i="2"/>
  <c r="P312" i="2"/>
  <c r="P132" i="3"/>
  <c r="BK176" i="3"/>
  <c r="J176" i="3" s="1"/>
  <c r="J100" i="3" s="1"/>
  <c r="P198" i="3"/>
  <c r="BK222" i="3"/>
  <c r="J222" i="3"/>
  <c r="J106" i="3" s="1"/>
  <c r="BK262" i="3"/>
  <c r="J262" i="3"/>
  <c r="J108" i="3" s="1"/>
  <c r="BK297" i="3"/>
  <c r="J297" i="3"/>
  <c r="J110" i="3" s="1"/>
  <c r="BK165" i="4"/>
  <c r="J165" i="4" s="1"/>
  <c r="J99" i="4" s="1"/>
  <c r="P184" i="4"/>
  <c r="P197" i="4"/>
  <c r="P221" i="4"/>
  <c r="P278" i="4"/>
  <c r="T138" i="2"/>
  <c r="P188" i="2"/>
  <c r="T224" i="2"/>
  <c r="P252" i="2"/>
  <c r="R292" i="2"/>
  <c r="R327" i="2"/>
  <c r="P176" i="3"/>
  <c r="T198" i="3"/>
  <c r="R222" i="3"/>
  <c r="T262" i="3"/>
  <c r="R297" i="3"/>
  <c r="P172" i="4"/>
  <c r="R181" i="4"/>
  <c r="R197" i="4"/>
  <c r="R221" i="4"/>
  <c r="BK278" i="4"/>
  <c r="J278" i="4" s="1"/>
  <c r="J110" i="4" s="1"/>
  <c r="BK169" i="5"/>
  <c r="J169" i="5"/>
  <c r="J99" i="5"/>
  <c r="T176" i="5"/>
  <c r="P193" i="5"/>
  <c r="P229" i="5"/>
  <c r="R177" i="2"/>
  <c r="P198" i="2"/>
  <c r="T211" i="2"/>
  <c r="BK252" i="2"/>
  <c r="J252" i="2"/>
  <c r="J108" i="2" s="1"/>
  <c r="P292" i="2"/>
  <c r="P327" i="2"/>
  <c r="T132" i="3"/>
  <c r="T176" i="3"/>
  <c r="P185" i="3"/>
  <c r="T211" i="3"/>
  <c r="T239" i="3"/>
  <c r="T277" i="3"/>
  <c r="T165" i="4"/>
  <c r="BK184" i="4"/>
  <c r="J184" i="4" s="1"/>
  <c r="J104" i="4" s="1"/>
  <c r="T204" i="4"/>
  <c r="T246" i="4"/>
  <c r="T266" i="4"/>
  <c r="P133" i="5"/>
  <c r="R176" i="5"/>
  <c r="R199" i="5"/>
  <c r="T218" i="5"/>
  <c r="R246" i="5"/>
  <c r="T269" i="5"/>
  <c r="P306" i="5"/>
  <c r="P177" i="2"/>
  <c r="R198" i="2"/>
  <c r="P211" i="2"/>
  <c r="R235" i="2"/>
  <c r="P277" i="2"/>
  <c r="R312" i="2"/>
  <c r="BK167" i="3"/>
  <c r="J167" i="3"/>
  <c r="J99" i="3"/>
  <c r="BK198" i="3"/>
  <c r="J198" i="3"/>
  <c r="J104" i="3"/>
  <c r="P222" i="3"/>
  <c r="BK277" i="3"/>
  <c r="J277" i="3" s="1"/>
  <c r="J109" i="3" s="1"/>
  <c r="BK132" i="4"/>
  <c r="J132" i="4" s="1"/>
  <c r="J98" i="4" s="1"/>
  <c r="R165" i="4"/>
  <c r="R184" i="4"/>
  <c r="R204" i="4"/>
  <c r="R246" i="4"/>
  <c r="R266" i="4"/>
  <c r="P169" i="5"/>
  <c r="BK185" i="5"/>
  <c r="J185" i="5"/>
  <c r="J103" i="5"/>
  <c r="T199" i="5"/>
  <c r="R229" i="5"/>
  <c r="T246" i="5"/>
  <c r="BK292" i="5"/>
  <c r="J292" i="5"/>
  <c r="J110" i="5" s="1"/>
  <c r="BK306" i="5"/>
  <c r="J306" i="5"/>
  <c r="J111" i="5" s="1"/>
  <c r="BK177" i="2"/>
  <c r="J177" i="2" s="1"/>
  <c r="J100" i="2" s="1"/>
  <c r="T188" i="2"/>
  <c r="BK224" i="2"/>
  <c r="J224" i="2"/>
  <c r="J106" i="2"/>
  <c r="P235" i="2"/>
  <c r="T277" i="2"/>
  <c r="T312" i="2"/>
  <c r="P167" i="3"/>
  <c r="BK185" i="3"/>
  <c r="J185" i="3" s="1"/>
  <c r="J103" i="3" s="1"/>
  <c r="P211" i="3"/>
  <c r="BK239" i="3"/>
  <c r="J239" i="3"/>
  <c r="J107" i="3" s="1"/>
  <c r="R262" i="3"/>
  <c r="P297" i="3"/>
  <c r="T132" i="4"/>
  <c r="R172" i="4"/>
  <c r="P181" i="4"/>
  <c r="P204" i="4"/>
  <c r="P246" i="4"/>
  <c r="T278" i="4"/>
  <c r="R169" i="5"/>
  <c r="P185" i="5"/>
  <c r="P199" i="5"/>
  <c r="P218" i="5"/>
  <c r="BK246" i="5"/>
  <c r="J246" i="5" s="1"/>
  <c r="J108" i="5" s="1"/>
  <c r="R269" i="5"/>
  <c r="R292" i="5"/>
  <c r="BK123" i="7"/>
  <c r="J123" i="7" s="1"/>
  <c r="J99" i="7" s="1"/>
  <c r="BK138" i="2"/>
  <c r="BK198" i="2"/>
  <c r="J198" i="2"/>
  <c r="J104" i="2" s="1"/>
  <c r="R224" i="2"/>
  <c r="T252" i="2"/>
  <c r="T292" i="2"/>
  <c r="T327" i="2"/>
  <c r="BK132" i="3"/>
  <c r="J132" i="3" s="1"/>
  <c r="J98" i="3" s="1"/>
  <c r="T167" i="3"/>
  <c r="R185" i="3"/>
  <c r="BK211" i="3"/>
  <c r="J211" i="3" s="1"/>
  <c r="J105" i="3" s="1"/>
  <c r="T222" i="3"/>
  <c r="P262" i="3"/>
  <c r="T297" i="3"/>
  <c r="R132" i="4"/>
  <c r="R131" i="4"/>
  <c r="T172" i="4"/>
  <c r="BK181" i="4"/>
  <c r="J181" i="4"/>
  <c r="J103" i="4"/>
  <c r="BK204" i="4"/>
  <c r="J204" i="4"/>
  <c r="J106" i="4" s="1"/>
  <c r="BK246" i="4"/>
  <c r="J246" i="4"/>
  <c r="J108" i="4" s="1"/>
  <c r="R278" i="4"/>
  <c r="T133" i="5"/>
  <c r="BK176" i="5"/>
  <c r="J176" i="5"/>
  <c r="J100" i="5" s="1"/>
  <c r="T185" i="5"/>
  <c r="R193" i="5"/>
  <c r="BK218" i="5"/>
  <c r="J218" i="5"/>
  <c r="J106" i="5"/>
  <c r="R123" i="7"/>
  <c r="R120" i="7"/>
  <c r="R119" i="7" s="1"/>
  <c r="P138" i="2"/>
  <c r="P133" i="2"/>
  <c r="BK188" i="2"/>
  <c r="J188" i="2"/>
  <c r="J101" i="2"/>
  <c r="BK211" i="2"/>
  <c r="J211" i="2"/>
  <c r="J105" i="2" s="1"/>
  <c r="BK235" i="2"/>
  <c r="J235" i="2"/>
  <c r="J107" i="2" s="1"/>
  <c r="BK277" i="2"/>
  <c r="J277" i="2"/>
  <c r="J109" i="2" s="1"/>
  <c r="BK312" i="2"/>
  <c r="J312" i="2" s="1"/>
  <c r="J111" i="2" s="1"/>
  <c r="R132" i="3"/>
  <c r="R176" i="3"/>
  <c r="R198" i="3"/>
  <c r="P239" i="3"/>
  <c r="P277" i="3"/>
  <c r="BK172" i="4"/>
  <c r="J172" i="4" s="1"/>
  <c r="J100" i="4" s="1"/>
  <c r="T181" i="4"/>
  <c r="BK197" i="4"/>
  <c r="J197" i="4"/>
  <c r="J105" i="4"/>
  <c r="BK221" i="4"/>
  <c r="J221" i="4"/>
  <c r="J107" i="4" s="1"/>
  <c r="BK266" i="4"/>
  <c r="J266" i="4"/>
  <c r="J109" i="4" s="1"/>
  <c r="BK133" i="5"/>
  <c r="T169" i="5"/>
  <c r="R185" i="5"/>
  <c r="BK199" i="5"/>
  <c r="BK184" i="5" s="1"/>
  <c r="J184" i="5" s="1"/>
  <c r="J102" i="5" s="1"/>
  <c r="R218" i="5"/>
  <c r="T229" i="5"/>
  <c r="BK269" i="5"/>
  <c r="J269" i="5"/>
  <c r="J109" i="5" s="1"/>
  <c r="P292" i="5"/>
  <c r="T306" i="5"/>
  <c r="P123" i="7"/>
  <c r="P120" i="7"/>
  <c r="P119" i="7" s="1"/>
  <c r="AU100" i="1" s="1"/>
  <c r="R138" i="2"/>
  <c r="R133" i="2" s="1"/>
  <c r="T198" i="2"/>
  <c r="T197" i="2" s="1"/>
  <c r="R211" i="2"/>
  <c r="R252" i="2"/>
  <c r="BK292" i="2"/>
  <c r="J292" i="2"/>
  <c r="J110" i="2"/>
  <c r="BK327" i="2"/>
  <c r="J327" i="2"/>
  <c r="J112" i="2" s="1"/>
  <c r="R167" i="3"/>
  <c r="T185" i="3"/>
  <c r="T184" i="3" s="1"/>
  <c r="R211" i="3"/>
  <c r="R239" i="3"/>
  <c r="R277" i="3"/>
  <c r="P132" i="4"/>
  <c r="P131" i="4" s="1"/>
  <c r="P165" i="4"/>
  <c r="T184" i="4"/>
  <c r="T197" i="4"/>
  <c r="T221" i="4"/>
  <c r="P266" i="4"/>
  <c r="R133" i="5"/>
  <c r="R132" i="5"/>
  <c r="P176" i="5"/>
  <c r="BK193" i="5"/>
  <c r="J193" i="5"/>
  <c r="J104" i="5" s="1"/>
  <c r="T193" i="5"/>
  <c r="BK229" i="5"/>
  <c r="J229" i="5" s="1"/>
  <c r="J107" i="5" s="1"/>
  <c r="P246" i="5"/>
  <c r="P269" i="5"/>
  <c r="T292" i="5"/>
  <c r="T123" i="7"/>
  <c r="T120" i="7"/>
  <c r="T119" i="7"/>
  <c r="BK134" i="2"/>
  <c r="J134" i="2"/>
  <c r="J98" i="2" s="1"/>
  <c r="BK182" i="5"/>
  <c r="J182" i="5"/>
  <c r="J101" i="5" s="1"/>
  <c r="BK121" i="7"/>
  <c r="J121" i="7"/>
  <c r="J98" i="7" s="1"/>
  <c r="BK195" i="2"/>
  <c r="J195" i="2" s="1"/>
  <c r="J102" i="2" s="1"/>
  <c r="BK178" i="4"/>
  <c r="J178" i="4" s="1"/>
  <c r="J101" i="4" s="1"/>
  <c r="BK120" i="6"/>
  <c r="J120" i="6" s="1"/>
  <c r="J98" i="6" s="1"/>
  <c r="BK182" i="3"/>
  <c r="J182" i="3"/>
  <c r="J101" i="3"/>
  <c r="E109" i="7"/>
  <c r="BE122" i="7"/>
  <c r="F92" i="7"/>
  <c r="J89" i="7"/>
  <c r="BE124" i="7"/>
  <c r="BE125" i="7"/>
  <c r="BE126" i="7"/>
  <c r="BE121" i="6"/>
  <c r="J92" i="6"/>
  <c r="J133" i="5"/>
  <c r="J98" i="5" s="1"/>
  <c r="E85" i="6"/>
  <c r="J112" i="6"/>
  <c r="F92" i="6"/>
  <c r="F128" i="5"/>
  <c r="BE149" i="5"/>
  <c r="BE167" i="5"/>
  <c r="BE213" i="5"/>
  <c r="BE238" i="5"/>
  <c r="BE249" i="5"/>
  <c r="BE181" i="5"/>
  <c r="BE191" i="5"/>
  <c r="BE243" i="5"/>
  <c r="BE253" i="5"/>
  <c r="BE270" i="5"/>
  <c r="BE287" i="5"/>
  <c r="E85" i="5"/>
  <c r="BE164" i="5"/>
  <c r="BE194" i="5"/>
  <c r="BE219" i="5"/>
  <c r="BE223" i="5"/>
  <c r="BE241" i="5"/>
  <c r="BE266" i="5"/>
  <c r="BE267" i="5"/>
  <c r="BE277" i="5"/>
  <c r="BE278" i="5"/>
  <c r="BE307" i="5"/>
  <c r="BE151" i="5"/>
  <c r="BE162" i="5"/>
  <c r="BE200" i="5"/>
  <c r="BE206" i="5"/>
  <c r="BE214" i="5"/>
  <c r="BE247" i="5"/>
  <c r="BE255" i="5"/>
  <c r="BE258" i="5"/>
  <c r="BE264" i="5"/>
  <c r="BE290" i="5"/>
  <c r="BE291" i="5"/>
  <c r="BE299" i="5"/>
  <c r="BE305" i="5"/>
  <c r="BE310" i="5"/>
  <c r="BE141" i="5"/>
  <c r="BE161" i="5"/>
  <c r="BE168" i="5"/>
  <c r="BE170" i="5"/>
  <c r="BE175" i="5"/>
  <c r="BE183" i="5"/>
  <c r="BE186" i="5"/>
  <c r="BE187" i="5"/>
  <c r="BE188" i="5"/>
  <c r="BE196" i="5"/>
  <c r="BE198" i="5"/>
  <c r="BE239" i="5"/>
  <c r="BE265" i="5"/>
  <c r="BE313" i="5"/>
  <c r="BE134" i="5"/>
  <c r="BE177" i="5"/>
  <c r="BE178" i="5"/>
  <c r="BE192" i="5"/>
  <c r="BE212" i="5"/>
  <c r="BE231" i="5"/>
  <c r="BE233" i="5"/>
  <c r="BE244" i="5"/>
  <c r="BE245" i="5"/>
  <c r="BE262" i="5"/>
  <c r="BE268" i="5"/>
  <c r="BE273" i="5"/>
  <c r="BE293" i="5"/>
  <c r="J89" i="5"/>
  <c r="BE154" i="5"/>
  <c r="BE179" i="5"/>
  <c r="BE216" i="5"/>
  <c r="BE217" i="5"/>
  <c r="BE251" i="5"/>
  <c r="BE257" i="5"/>
  <c r="BE260" i="5"/>
  <c r="BE195" i="5"/>
  <c r="BE197" i="5"/>
  <c r="BE215" i="5"/>
  <c r="BE227" i="5"/>
  <c r="BE228" i="5"/>
  <c r="BE230" i="5"/>
  <c r="BE234" i="5"/>
  <c r="BE235" i="5"/>
  <c r="BE236" i="5"/>
  <c r="BE250" i="5"/>
  <c r="BE276" i="5"/>
  <c r="BE284" i="5"/>
  <c r="BE286" i="5"/>
  <c r="BE288" i="5"/>
  <c r="BE289" i="5"/>
  <c r="BE312" i="5"/>
  <c r="J89" i="4"/>
  <c r="F127" i="4"/>
  <c r="BE160" i="4"/>
  <c r="BE177" i="4"/>
  <c r="BE195" i="4"/>
  <c r="BE202" i="4"/>
  <c r="BE214" i="4"/>
  <c r="BE224" i="4"/>
  <c r="BE242" i="4"/>
  <c r="BE247" i="4"/>
  <c r="E120" i="4"/>
  <c r="BE191" i="4"/>
  <c r="BE192" i="4"/>
  <c r="BE206" i="4"/>
  <c r="BE222" i="4"/>
  <c r="BE258" i="4"/>
  <c r="BE288" i="4"/>
  <c r="BE163" i="4"/>
  <c r="BE164" i="4"/>
  <c r="BE174" i="4"/>
  <c r="BE218" i="4"/>
  <c r="BE239" i="4"/>
  <c r="BE245" i="4"/>
  <c r="BE264" i="4"/>
  <c r="BE265" i="4"/>
  <c r="BE267" i="4"/>
  <c r="BE272" i="4"/>
  <c r="BE277" i="4"/>
  <c r="BE146" i="4"/>
  <c r="BE185" i="4"/>
  <c r="BE198" i="4"/>
  <c r="BE216" i="4"/>
  <c r="BE230" i="4"/>
  <c r="BE243" i="4"/>
  <c r="BE244" i="4"/>
  <c r="BE250" i="4"/>
  <c r="BE260" i="4"/>
  <c r="BE261" i="4"/>
  <c r="BE262" i="4"/>
  <c r="BE263" i="4"/>
  <c r="BE286" i="4"/>
  <c r="BE133" i="4"/>
  <c r="BE139" i="4"/>
  <c r="BE158" i="4"/>
  <c r="BE166" i="4"/>
  <c r="BE171" i="4"/>
  <c r="BE173" i="4"/>
  <c r="BE193" i="4"/>
  <c r="BE226" i="4"/>
  <c r="BE151" i="4"/>
  <c r="BE157" i="4"/>
  <c r="BE179" i="4"/>
  <c r="BE194" i="4"/>
  <c r="BE196" i="4"/>
  <c r="BE209" i="4"/>
  <c r="BE211" i="4"/>
  <c r="BE237" i="4"/>
  <c r="BE279" i="4"/>
  <c r="BE283" i="4"/>
  <c r="BE148" i="4"/>
  <c r="BE182" i="4"/>
  <c r="BE188" i="4"/>
  <c r="BE205" i="4"/>
  <c r="BE213" i="4"/>
  <c r="BE219" i="4"/>
  <c r="BE220" i="4"/>
  <c r="BE228" i="4"/>
  <c r="BE241" i="4"/>
  <c r="BE289" i="4"/>
  <c r="BE175" i="4"/>
  <c r="BE183" i="4"/>
  <c r="BE203" i="4"/>
  <c r="BE208" i="4"/>
  <c r="BE210" i="4"/>
  <c r="BE225" i="4"/>
  <c r="BE232" i="4"/>
  <c r="BE234" i="4"/>
  <c r="BE235" i="4"/>
  <c r="BE253" i="4"/>
  <c r="BE254" i="4"/>
  <c r="BE255" i="4"/>
  <c r="BE162" i="3"/>
  <c r="BE177" i="3"/>
  <c r="BE181" i="3"/>
  <c r="BE193" i="3"/>
  <c r="BE221" i="3"/>
  <c r="BE229" i="3"/>
  <c r="BE243" i="3"/>
  <c r="BE257" i="3"/>
  <c r="BE258" i="3"/>
  <c r="BE276" i="3"/>
  <c r="BE281" i="3"/>
  <c r="F92" i="3"/>
  <c r="BE133" i="3"/>
  <c r="BE140" i="3"/>
  <c r="BE160" i="3"/>
  <c r="BE194" i="3"/>
  <c r="BE195" i="3"/>
  <c r="BE197" i="3"/>
  <c r="BE216" i="3"/>
  <c r="BE244" i="3"/>
  <c r="BE246" i="3"/>
  <c r="BE255" i="3"/>
  <c r="BE268" i="3"/>
  <c r="BE272" i="3"/>
  <c r="BE291" i="3"/>
  <c r="BE304" i="3"/>
  <c r="E85" i="3"/>
  <c r="J124" i="3"/>
  <c r="BE152" i="3"/>
  <c r="BE168" i="3"/>
  <c r="BE173" i="3"/>
  <c r="BE188" i="3"/>
  <c r="BE189" i="3"/>
  <c r="BE205" i="3"/>
  <c r="BE206" i="3"/>
  <c r="BE207" i="3"/>
  <c r="BE238" i="3"/>
  <c r="BE259" i="3"/>
  <c r="BE284" i="3"/>
  <c r="BE296" i="3"/>
  <c r="BE147" i="3"/>
  <c r="BE149" i="3"/>
  <c r="BE187" i="3"/>
  <c r="BE190" i="3"/>
  <c r="BE212" i="3"/>
  <c r="BE228" i="3"/>
  <c r="BE231" i="3"/>
  <c r="BE232" i="3"/>
  <c r="BE261" i="3"/>
  <c r="BE263" i="3"/>
  <c r="BE275" i="3"/>
  <c r="BE285" i="3"/>
  <c r="BE294" i="3"/>
  <c r="BE295" i="3"/>
  <c r="J138" i="2"/>
  <c r="J99" i="2" s="1"/>
  <c r="BE165" i="3"/>
  <c r="BE174" i="3"/>
  <c r="BE178" i="3"/>
  <c r="BE192" i="3"/>
  <c r="BE209" i="3"/>
  <c r="BE227" i="3"/>
  <c r="BE248" i="3"/>
  <c r="BE250" i="3"/>
  <c r="BE260" i="3"/>
  <c r="BE266" i="3"/>
  <c r="BE269" i="3"/>
  <c r="BE270" i="3"/>
  <c r="BE292" i="3"/>
  <c r="BE293" i="3"/>
  <c r="BK197" i="2"/>
  <c r="J197" i="2" s="1"/>
  <c r="J103" i="2" s="1"/>
  <c r="BE179" i="3"/>
  <c r="BE191" i="3"/>
  <c r="BE196" i="3"/>
  <c r="BE199" i="3"/>
  <c r="BE202" i="3"/>
  <c r="BE210" i="3"/>
  <c r="BE234" i="3"/>
  <c r="BE240" i="3"/>
  <c r="BE183" i="3"/>
  <c r="BE220" i="3"/>
  <c r="BE251" i="3"/>
  <c r="BE274" i="3"/>
  <c r="BE278" i="3"/>
  <c r="BE310" i="3"/>
  <c r="BE159" i="3"/>
  <c r="BE166" i="3"/>
  <c r="BE186" i="3"/>
  <c r="BE208" i="3"/>
  <c r="BE223" i="3"/>
  <c r="BE224" i="3"/>
  <c r="BE226" i="3"/>
  <c r="BE236" i="3"/>
  <c r="BE237" i="3"/>
  <c r="BE242" i="3"/>
  <c r="BE253" i="3"/>
  <c r="BE273" i="3"/>
  <c r="BE286" i="3"/>
  <c r="BE289" i="3"/>
  <c r="BE298" i="3"/>
  <c r="BB95" i="1"/>
  <c r="BC95" i="1"/>
  <c r="E85" i="2"/>
  <c r="J89" i="2"/>
  <c r="F92" i="2"/>
  <c r="BE135" i="2"/>
  <c r="BE139" i="2"/>
  <c r="BE146" i="2"/>
  <c r="BE153" i="2"/>
  <c r="BE155" i="2"/>
  <c r="BE158" i="2"/>
  <c r="BE165" i="2"/>
  <c r="BE167" i="2"/>
  <c r="BE169" i="2"/>
  <c r="BE170" i="2"/>
  <c r="BE172" i="2"/>
  <c r="BE175" i="2"/>
  <c r="BE176" i="2"/>
  <c r="BE178" i="2"/>
  <c r="BE183" i="2"/>
  <c r="BE184" i="2"/>
  <c r="BE186" i="2"/>
  <c r="BE189" i="2"/>
  <c r="BE190" i="2"/>
  <c r="BE191" i="2"/>
  <c r="BE192" i="2"/>
  <c r="BE194" i="2"/>
  <c r="BE196" i="2"/>
  <c r="BE199" i="2"/>
  <c r="BE200" i="2"/>
  <c r="BE201" i="2"/>
  <c r="BE202" i="2"/>
  <c r="BE203" i="2"/>
  <c r="BE204" i="2"/>
  <c r="BE205" i="2"/>
  <c r="BE206" i="2"/>
  <c r="BE207" i="2"/>
  <c r="BE208" i="2"/>
  <c r="BE209" i="2"/>
  <c r="BE210" i="2"/>
  <c r="BE212" i="2"/>
  <c r="BE215" i="2"/>
  <c r="BE218" i="2"/>
  <c r="BE219" i="2"/>
  <c r="BE220" i="2"/>
  <c r="BE221" i="2"/>
  <c r="BE222" i="2"/>
  <c r="BE223" i="2"/>
  <c r="BE225" i="2"/>
  <c r="BE229" i="2"/>
  <c r="BE233" i="2"/>
  <c r="BE234" i="2"/>
  <c r="BE236" i="2"/>
  <c r="BE237" i="2"/>
  <c r="BE239" i="2"/>
  <c r="BE240" i="2"/>
  <c r="BE241" i="2"/>
  <c r="BE242" i="2"/>
  <c r="BE244" i="2"/>
  <c r="BE245" i="2"/>
  <c r="BE247" i="2"/>
  <c r="BE249" i="2"/>
  <c r="BE250" i="2"/>
  <c r="BE251" i="2"/>
  <c r="BE253" i="2"/>
  <c r="BE255" i="2"/>
  <c r="BE256" i="2"/>
  <c r="BE257" i="2"/>
  <c r="BE259" i="2"/>
  <c r="BE261" i="2"/>
  <c r="BE263" i="2"/>
  <c r="BE265" i="2"/>
  <c r="BE266" i="2"/>
  <c r="BE268" i="2"/>
  <c r="BE270" i="2"/>
  <c r="BE272" i="2"/>
  <c r="BE273" i="2"/>
  <c r="BE274" i="2"/>
  <c r="BE275" i="2"/>
  <c r="BE276" i="2"/>
  <c r="BE278" i="2"/>
  <c r="BE281" i="2"/>
  <c r="BE283" i="2"/>
  <c r="BE284" i="2"/>
  <c r="BE285" i="2"/>
  <c r="BE287" i="2"/>
  <c r="BE288" i="2"/>
  <c r="BE289" i="2"/>
  <c r="BE290" i="2"/>
  <c r="BE291" i="2"/>
  <c r="BE293" i="2"/>
  <c r="BE296" i="2"/>
  <c r="BE299" i="2"/>
  <c r="BE300" i="2"/>
  <c r="BE301" i="2"/>
  <c r="BE302" i="2"/>
  <c r="BE303" i="2"/>
  <c r="BE306" i="2"/>
  <c r="BE308" i="2"/>
  <c r="BE309" i="2"/>
  <c r="BE310" i="2"/>
  <c r="BE311" i="2"/>
  <c r="BE313" i="2"/>
  <c r="BE319" i="2"/>
  <c r="BE326" i="2"/>
  <c r="BE328" i="2"/>
  <c r="BE331" i="2"/>
  <c r="BE333" i="2"/>
  <c r="BE334" i="2"/>
  <c r="BA95" i="1"/>
  <c r="AW95" i="1"/>
  <c r="BD95" i="1"/>
  <c r="F34" i="4"/>
  <c r="BA97" i="1" s="1"/>
  <c r="F37" i="4"/>
  <c r="BD97" i="1"/>
  <c r="J34" i="3"/>
  <c r="AW96" i="1" s="1"/>
  <c r="J34" i="6"/>
  <c r="AW99" i="1"/>
  <c r="F33" i="6"/>
  <c r="AZ99" i="1"/>
  <c r="F35" i="7"/>
  <c r="BB100" i="1" s="1"/>
  <c r="F37" i="7"/>
  <c r="BD100" i="1"/>
  <c r="F36" i="7"/>
  <c r="BC100" i="1"/>
  <c r="J34" i="7"/>
  <c r="AW100" i="1"/>
  <c r="F35" i="4"/>
  <c r="BB97" i="1" s="1"/>
  <c r="F36" i="4"/>
  <c r="BC97" i="1" s="1"/>
  <c r="F34" i="7"/>
  <c r="BA100" i="1"/>
  <c r="F36" i="3"/>
  <c r="BC96" i="1"/>
  <c r="F37" i="5"/>
  <c r="BD98" i="1" s="1"/>
  <c r="F37" i="3"/>
  <c r="BD96" i="1" s="1"/>
  <c r="J34" i="5"/>
  <c r="AW98" i="1"/>
  <c r="F34" i="3"/>
  <c r="BA96" i="1"/>
  <c r="F35" i="5"/>
  <c r="BB98" i="1" s="1"/>
  <c r="J34" i="4"/>
  <c r="AW97" i="1" s="1"/>
  <c r="F34" i="5"/>
  <c r="BA98" i="1"/>
  <c r="F35" i="3"/>
  <c r="BB96" i="1"/>
  <c r="F36" i="5"/>
  <c r="BC98" i="1" s="1"/>
  <c r="BK184" i="3" l="1"/>
  <c r="J184" i="3" s="1"/>
  <c r="J102" i="3" s="1"/>
  <c r="J199" i="5"/>
  <c r="J105" i="5" s="1"/>
  <c r="BK131" i="4"/>
  <c r="J131" i="4" s="1"/>
  <c r="J97" i="4" s="1"/>
  <c r="BK119" i="6"/>
  <c r="BK118" i="6" s="1"/>
  <c r="J118" i="6" s="1"/>
  <c r="J30" i="6" s="1"/>
  <c r="AG99" i="1" s="1"/>
  <c r="BK131" i="3"/>
  <c r="J131" i="3" s="1"/>
  <c r="J97" i="3" s="1"/>
  <c r="BK132" i="5"/>
  <c r="J132" i="5"/>
  <c r="J97" i="5"/>
  <c r="R184" i="3"/>
  <c r="R197" i="2"/>
  <c r="R132" i="2"/>
  <c r="P180" i="4"/>
  <c r="P130" i="4"/>
  <c r="AU97" i="1" s="1"/>
  <c r="P184" i="3"/>
  <c r="R131" i="3"/>
  <c r="R130" i="3" s="1"/>
  <c r="T132" i="5"/>
  <c r="P184" i="5"/>
  <c r="T131" i="3"/>
  <c r="T130" i="3"/>
  <c r="P197" i="2"/>
  <c r="P132" i="2" s="1"/>
  <c r="AU95" i="1" s="1"/>
  <c r="R180" i="4"/>
  <c r="R130" i="4"/>
  <c r="P131" i="3"/>
  <c r="P130" i="3"/>
  <c r="AU96" i="1"/>
  <c r="R184" i="5"/>
  <c r="R131" i="5" s="1"/>
  <c r="T180" i="4"/>
  <c r="T130" i="4" s="1"/>
  <c r="T184" i="5"/>
  <c r="T131" i="4"/>
  <c r="P132" i="5"/>
  <c r="P131" i="5"/>
  <c r="AU98" i="1" s="1"/>
  <c r="BK133" i="2"/>
  <c r="J133" i="2"/>
  <c r="J97" i="2" s="1"/>
  <c r="T133" i="2"/>
  <c r="T132" i="2"/>
  <c r="BK120" i="7"/>
  <c r="J120" i="7"/>
  <c r="J97" i="7" s="1"/>
  <c r="BK180" i="4"/>
  <c r="J180" i="4"/>
  <c r="J102" i="4" s="1"/>
  <c r="J96" i="6"/>
  <c r="J119" i="6"/>
  <c r="J97" i="6"/>
  <c r="BK131" i="5"/>
  <c r="J131" i="5" s="1"/>
  <c r="J30" i="5" s="1"/>
  <c r="AG98" i="1" s="1"/>
  <c r="BK130" i="4"/>
  <c r="J130" i="4" s="1"/>
  <c r="J96" i="4" s="1"/>
  <c r="BK132" i="2"/>
  <c r="J132" i="2" s="1"/>
  <c r="J30" i="2" s="1"/>
  <c r="AG95" i="1" s="1"/>
  <c r="J33" i="3"/>
  <c r="AV96" i="1" s="1"/>
  <c r="AT96" i="1" s="1"/>
  <c r="J33" i="6"/>
  <c r="AV99" i="1" s="1"/>
  <c r="AT99" i="1" s="1"/>
  <c r="J33" i="7"/>
  <c r="AV100" i="1"/>
  <c r="AT100" i="1" s="1"/>
  <c r="J33" i="2"/>
  <c r="AV95" i="1" s="1"/>
  <c r="AT95" i="1" s="1"/>
  <c r="BA94" i="1"/>
  <c r="AW94" i="1" s="1"/>
  <c r="AK30" i="1" s="1"/>
  <c r="F33" i="3"/>
  <c r="AZ96" i="1" s="1"/>
  <c r="F33" i="7"/>
  <c r="AZ100" i="1" s="1"/>
  <c r="BD94" i="1"/>
  <c r="W33" i="1"/>
  <c r="F33" i="5"/>
  <c r="AZ98" i="1" s="1"/>
  <c r="BB94" i="1"/>
  <c r="W31" i="1"/>
  <c r="F33" i="2"/>
  <c r="AZ95" i="1" s="1"/>
  <c r="BC94" i="1"/>
  <c r="AY94" i="1" s="1"/>
  <c r="J33" i="4"/>
  <c r="AV97" i="1" s="1"/>
  <c r="AT97" i="1" s="1"/>
  <c r="F33" i="4"/>
  <c r="AZ97" i="1" s="1"/>
  <c r="J33" i="5"/>
  <c r="AV98" i="1"/>
  <c r="AT98" i="1" s="1"/>
  <c r="AN99" i="1" l="1"/>
  <c r="BK130" i="3"/>
  <c r="J130" i="3" s="1"/>
  <c r="J96" i="3" s="1"/>
  <c r="T131" i="5"/>
  <c r="BK119" i="7"/>
  <c r="J119" i="7"/>
  <c r="J96" i="7" s="1"/>
  <c r="AN98" i="1"/>
  <c r="J39" i="6"/>
  <c r="J96" i="5"/>
  <c r="J39" i="5"/>
  <c r="AN95" i="1"/>
  <c r="J96" i="2"/>
  <c r="J39" i="2"/>
  <c r="AU94" i="1"/>
  <c r="J30" i="4"/>
  <c r="AG97" i="1" s="1"/>
  <c r="AN97" i="1" s="1"/>
  <c r="AX94" i="1"/>
  <c r="AZ94" i="1"/>
  <c r="W29" i="1"/>
  <c r="J30" i="3"/>
  <c r="AG96" i="1"/>
  <c r="AN96" i="1"/>
  <c r="W32" i="1"/>
  <c r="W30" i="1"/>
  <c r="J39" i="4" l="1"/>
  <c r="J39" i="3"/>
  <c r="J30" i="7"/>
  <c r="AG100" i="1"/>
  <c r="AG94" i="1"/>
  <c r="AK26" i="1" s="1"/>
  <c r="AV94" i="1"/>
  <c r="AK29" i="1" s="1"/>
  <c r="J39" i="7" l="1"/>
  <c r="AK35" i="1"/>
  <c r="AN100" i="1"/>
  <c r="AT94" i="1"/>
  <c r="AN94" i="1" s="1"/>
</calcChain>
</file>

<file path=xl/sharedStrings.xml><?xml version="1.0" encoding="utf-8"?>
<sst xmlns="http://schemas.openxmlformats.org/spreadsheetml/2006/main" count="9610" uniqueCount="840">
  <si>
    <t>Export Komplet</t>
  </si>
  <si>
    <t/>
  </si>
  <si>
    <t>2.0</t>
  </si>
  <si>
    <t>ZAMOK</t>
  </si>
  <si>
    <t>False</t>
  </si>
  <si>
    <t>{8fc59a42-0b34-433c-9c20-a1b30c8461ea}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</si>
  <si>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</si>
  <si>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</si>
  <si>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</si>
  <si>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</si>
  <si>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</si>
  <si>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</si>
  <si>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</si>
  <si>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</si>
  <si>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</si>
  <si>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</si>
  <si>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</si>
  <si>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Volnočasové I-Studio v Domě dětí Fontána Bohumín</t>
  </si>
  <si>
    <t>KSO:</t>
  </si>
  <si>
    <t>CC-CZ:</t>
  </si>
  <si>
    <t>Místo:</t>
  </si>
  <si>
    <t>Bohumín</t>
  </si>
  <si>
    <t>Datum:</t>
  </si>
  <si>
    <t>26. 11. 2020</t>
  </si>
  <si>
    <t>Zadavatel:</t>
  </si>
  <si>
    <t>IČ:</t>
  </si>
  <si>
    <t>Město Bohumín, Masarykova 158, Bohumín</t>
  </si>
  <si>
    <t>DIČ:</t>
  </si>
  <si>
    <t>Uchazeč:</t>
  </si>
  <si>
    <t>Vyplň údaj</t>
  </si>
  <si>
    <t>Projektant:</t>
  </si>
  <si>
    <t>71318411</t>
  </si>
  <si>
    <t>MAP architekti</t>
  </si>
  <si>
    <t>CZ71318411</t>
  </si>
  <si>
    <t>True</t>
  </si>
  <si>
    <t>Zpracovatel:</t>
  </si>
  <si>
    <t>Hořák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</si>
  <si>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</si>
  <si>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</si>
  <si>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</si>
  <si>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</si>
  <si>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</si>
  <si>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</si>
  <si>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</si>
  <si>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</si>
  <si>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</si>
  <si>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</si>
  <si>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</si>
  <si>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</si>
  <si>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</si>
  <si>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</si>
  <si>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</si>
  <si>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</si>
  <si>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</si>
  <si>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</si>
  <si>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</si>
  <si>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</si>
  <si>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</si>
  <si>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</si>
  <si>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</si>
  <si>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</si>
  <si>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</si>
  <si>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</si>
  <si>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</si>
  <si>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</si>
  <si>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</si>
  <si>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</si>
  <si>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</si>
  <si>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</si>
  <si>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</si>
  <si>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</si>
  <si>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</si>
  <si>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</si>
  <si>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</si>
  <si>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</si>
  <si>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</si>
  <si>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</si>
  <si>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</si>
  <si>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</si>
  <si>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</si>
  <si>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</si>
  <si>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</si>
  <si>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</si>
  <si>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2601</t>
  </si>
  <si>
    <t>D.1.1 Architektonicko-stavební řešení - UČEBNA 101</t>
  </si>
  <si>
    <t>STA</t>
  </si>
  <si>
    <t>1</t>
  </si>
  <si>
    <t>{90c54442-b4c4-453e-b76f-1c80dc9e8648}</t>
  </si>
  <si>
    <t>2</t>
  </si>
  <si>
    <t>2602</t>
  </si>
  <si>
    <t>D.1.1 Architektonicko-stavební řešení - UČEBNA 201</t>
  </si>
  <si>
    <t>{b438b8d7-e699-467d-a902-82a986cda2fc}</t>
  </si>
  <si>
    <t>2603</t>
  </si>
  <si>
    <t>D.1.1 Architektonicko-stavební řešení - UČEBNA 202</t>
  </si>
  <si>
    <t>{6982f683-eb7e-4336-82bb-bb8005b6899e}</t>
  </si>
  <si>
    <t>2604</t>
  </si>
  <si>
    <t>D.1.1 Architektonicko-stavební řešení - UČEBNA 203</t>
  </si>
  <si>
    <t>{895171e7-d470-4043-9ab2-f43ce75b97d6}</t>
  </si>
  <si>
    <t>2605</t>
  </si>
  <si>
    <t>Elektroinstalace - silnoproud</t>
  </si>
  <si>
    <t>{c7faa71b-6f64-4f89-bacb-6b134e2e8994}</t>
  </si>
  <si>
    <t>2606</t>
  </si>
  <si>
    <t>Vedlejší rozpočtové náklady</t>
  </si>
  <si>
    <t>VON</t>
  </si>
  <si>
    <t>{d988cb83-05b5-449e-9a08-f4d30217c097}</t>
  </si>
  <si>
    <t>KRYCÍ LIST SOUPISU PRACÍ</t>
  </si>
  <si>
    <t>Objekt:</t>
  </si>
  <si>
    <t>2601 - D.1.1 Architektonicko-stavební řešení - UČEBNA 101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</si>
  <si>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</si>
  <si>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</si>
  <si>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</si>
  <si>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</si>
  <si>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</si>
  <si>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</si>
  <si>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</si>
  <si>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</si>
  <si>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</si>
  <si>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</si>
  <si>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</si>
  <si>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</si>
  <si>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</si>
  <si>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</si>
  <si>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</si>
  <si>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</si>
  <si>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</si>
  <si>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</si>
  <si>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</si>
  <si>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</si>
  <si>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</si>
  <si>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</si>
  <si>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</si>
  <si>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</si>
  <si>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</si>
  <si>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</si>
  <si>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</si>
  <si>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</si>
  <si>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</si>
  <si>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</si>
  <si>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</si>
  <si>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</si>
  <si>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</si>
  <si>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</si>
  <si>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</si>
  <si>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</si>
  <si>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</si>
  <si>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</si>
  <si>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</si>
  <si>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</si>
  <si>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340271045</t>
  </si>
  <si>
    <t>Zazdívka otvorů v příčkách nebo stěnách plochy do 4 m2 tvárnicemi pórobetonovými tl 150 mm</t>
  </si>
  <si>
    <t>m2</t>
  </si>
  <si>
    <t>CS ÚRS 2020 01</t>
  </si>
  <si>
    <t>4</t>
  </si>
  <si>
    <t>400323697</t>
  </si>
  <si>
    <t>VV</t>
  </si>
  <si>
    <t>"původní dveřní otvor"</t>
  </si>
  <si>
    <t>0,88*2,05</t>
  </si>
  <si>
    <t>6</t>
  </si>
  <si>
    <t>Úpravy povrchů, podlahy a osazování výplní</t>
  </si>
  <si>
    <t>612131121</t>
  </si>
  <si>
    <t>Penetrační disperzní nátěr vnitřních stěn nanášený ručně</t>
  </si>
  <si>
    <t>1772456797</t>
  </si>
  <si>
    <t>"stěny do v. 3000mm</t>
  </si>
  <si>
    <t>(3,995+4,875)*2*3,00</t>
  </si>
  <si>
    <t xml:space="preserve">-0,80*1,97 -1,18*1,79 -1,18*1,78 </t>
  </si>
  <si>
    <t>(1,18*2+1,79*2+1,78*2)*0,26</t>
  </si>
  <si>
    <t>"plocha KO" -1,20*1,50</t>
  </si>
  <si>
    <t>Součet</t>
  </si>
  <si>
    <t>612135011</t>
  </si>
  <si>
    <t>Vyrovnání podkladu vnitřních stěn tmelem tl do 2 mm</t>
  </si>
  <si>
    <t>-1147634401</t>
  </si>
  <si>
    <t>Mezisoučet</t>
  </si>
  <si>
    <t>"cca z 40% ploch"  49,901*0,40</t>
  </si>
  <si>
    <t>612135095</t>
  </si>
  <si>
    <t>Příplatek k vyrovnání vnitřních stěn tmelem za každý dalších 1 mm tl</t>
  </si>
  <si>
    <t>2036377489</t>
  </si>
  <si>
    <t>19,96*3</t>
  </si>
  <si>
    <t>5</t>
  </si>
  <si>
    <t>612142001</t>
  </si>
  <si>
    <t>Potažení vnitřních stěn sklovláknitým pletivem vtlačeným do tenkovrstvé hmoty</t>
  </si>
  <si>
    <t>1503881036</t>
  </si>
  <si>
    <t>"dle Poznámky na v.č. D.1.1.08"</t>
  </si>
  <si>
    <t>(1,00+2,05*2)*0,30*2</t>
  </si>
  <si>
    <t>612311131</t>
  </si>
  <si>
    <t>Potažení vnitřních stěn vápenným štukem tloušťky do 3 mm</t>
  </si>
  <si>
    <t>1818652861</t>
  </si>
  <si>
    <t>7</t>
  </si>
  <si>
    <t>612315215</t>
  </si>
  <si>
    <t>Vápenná hladká omítka malých ploch do 4,0 m2 na stěnách</t>
  </si>
  <si>
    <t>kus</t>
  </si>
  <si>
    <t>207601855</t>
  </si>
  <si>
    <t>"zazděné dveře" 1</t>
  </si>
  <si>
    <t>8</t>
  </si>
  <si>
    <t>612315225</t>
  </si>
  <si>
    <t>Vápenná štuková omítka malých ploch do 4,0 m2 na stěnách</t>
  </si>
  <si>
    <t>1591623636</t>
  </si>
  <si>
    <t>9</t>
  </si>
  <si>
    <t>619991001</t>
  </si>
  <si>
    <t>Zakrytí podlah fólií přilepenou lepící páskou</t>
  </si>
  <si>
    <t>-1517537686</t>
  </si>
  <si>
    <t>10</t>
  </si>
  <si>
    <t>619991011</t>
  </si>
  <si>
    <t>Obalení konstrukcí a prvků fólií přilepenou lepící páskou</t>
  </si>
  <si>
    <t>1926395141</t>
  </si>
  <si>
    <t>1,18*1,78 +1,18*1,79</t>
  </si>
  <si>
    <t>11</t>
  </si>
  <si>
    <t>632902211</t>
  </si>
  <si>
    <t>Příprava zatvrdlého povrchu betonových mazanin pro cementový potěr cementovým mlékem s přísadou</t>
  </si>
  <si>
    <t>-367400854</t>
  </si>
  <si>
    <t>"pod parapety</t>
  </si>
  <si>
    <t>1,18*0,26*2</t>
  </si>
  <si>
    <t>12</t>
  </si>
  <si>
    <t>985312133</t>
  </si>
  <si>
    <t>Stěrka k vyrovnání betonových ploch rubu kleneb a podlah tl 4 mm</t>
  </si>
  <si>
    <t>-691806640</t>
  </si>
  <si>
    <t>13</t>
  </si>
  <si>
    <t>985312192</t>
  </si>
  <si>
    <t>Příplatek ke stěrce pro vyrovnání betonových ploch za plochu do 10 m2 jednotlivě</t>
  </si>
  <si>
    <t>-991091814</t>
  </si>
  <si>
    <t>Ostatní konstrukce a práce, bourání</t>
  </si>
  <si>
    <t>14</t>
  </si>
  <si>
    <t>949101111</t>
  </si>
  <si>
    <t>Lešení pomocné pro objekty pozemních staveb s lešeňovou podlahou v do 1,9 m zatížení do 150 kg/m2</t>
  </si>
  <si>
    <t>1472758283</t>
  </si>
  <si>
    <t>"omítky</t>
  </si>
  <si>
    <t>(3,995+4,875-1,20*2)*2*1,20</t>
  </si>
  <si>
    <t>"podhled" 19,50</t>
  </si>
  <si>
    <t>952901111</t>
  </si>
  <si>
    <t>Vyčištění budov bytové a občanské výstavby při výšce podlaží do 4 m</t>
  </si>
  <si>
    <t>575113934</t>
  </si>
  <si>
    <t>16</t>
  </si>
  <si>
    <t>968072455</t>
  </si>
  <si>
    <t>Vybourání kovových dveřních zárubní pl do 2 m2</t>
  </si>
  <si>
    <t>-511856030</t>
  </si>
  <si>
    <t>0,80*1,97</t>
  </si>
  <si>
    <t>17</t>
  </si>
  <si>
    <t>978059541</t>
  </si>
  <si>
    <t>Odsekání a odebrání obkladů stěn z vnitřních obkládaček plochy přes 1 m2</t>
  </si>
  <si>
    <t>-1264286247</t>
  </si>
  <si>
    <t>1,24*1,56</t>
  </si>
  <si>
    <t>997</t>
  </si>
  <si>
    <t>Přesun sutě</t>
  </si>
  <si>
    <t>18</t>
  </si>
  <si>
    <t>997013211</t>
  </si>
  <si>
    <t>Vnitrostaveništní doprava suti a vybouraných hmot pro budovy v do 6 m ručně</t>
  </si>
  <si>
    <t>t</t>
  </si>
  <si>
    <t>-765361649</t>
  </si>
  <si>
    <t>19</t>
  </si>
  <si>
    <t>997013213</t>
  </si>
  <si>
    <t>Vnitrostaveništní doprava suti a vybouraných hmot  vodorovně do 50 m svisle ručně pro budovy a haly výšky přes 9 do 12 m</t>
  </si>
  <si>
    <t>-1148985078</t>
  </si>
  <si>
    <t>20</t>
  </si>
  <si>
    <t>997013501</t>
  </si>
  <si>
    <t>Odvoz suti a vybouraných hmot na skládku nebo meziskládku do 1 km se složením</t>
  </si>
  <si>
    <t>-431096582</t>
  </si>
  <si>
    <t>997013509</t>
  </si>
  <si>
    <t>Příplatek k odvozu suti a vybouraných hmot na skládku ZKD 1 km přes 1 km</t>
  </si>
  <si>
    <t>1533162054</t>
  </si>
  <si>
    <t>0,475*14 'Přepočtené koeficientem množství</t>
  </si>
  <si>
    <t>22</t>
  </si>
  <si>
    <t>997013631</t>
  </si>
  <si>
    <t>Poplatek za uložení na skládce (skládkovné) stavebního odpadu směsného kód odpadu 17 09 04</t>
  </si>
  <si>
    <t>-419843252</t>
  </si>
  <si>
    <t>998</t>
  </si>
  <si>
    <t>Přesun hmot</t>
  </si>
  <si>
    <t>23</t>
  </si>
  <si>
    <t>998018001</t>
  </si>
  <si>
    <t>Přesun hmot ruční pro budovy v do 6 m</t>
  </si>
  <si>
    <t>-1931078010</t>
  </si>
  <si>
    <t>PSV</t>
  </si>
  <si>
    <t>Práce a dodávky PSV</t>
  </si>
  <si>
    <t>725</t>
  </si>
  <si>
    <t>Zdravotechnika - zařizovací předměty</t>
  </si>
  <si>
    <t>24</t>
  </si>
  <si>
    <t>722190901</t>
  </si>
  <si>
    <t>Uzavření nebo otevření vodovodního potrubí při opravách</t>
  </si>
  <si>
    <t>-1481525376</t>
  </si>
  <si>
    <t>25</t>
  </si>
  <si>
    <t>725210821</t>
  </si>
  <si>
    <t>Demontáž umyvadel bez výtokových armatur</t>
  </si>
  <si>
    <t>soubor</t>
  </si>
  <si>
    <t>-45194695</t>
  </si>
  <si>
    <t>26</t>
  </si>
  <si>
    <t>725219101</t>
  </si>
  <si>
    <t>Montáž umyvadla připevněného na konzoly</t>
  </si>
  <si>
    <t>-411545037</t>
  </si>
  <si>
    <t>27</t>
  </si>
  <si>
    <t>M</t>
  </si>
  <si>
    <t>64211032</t>
  </si>
  <si>
    <t>umyvadlo keramické závěsné bílé 600x450mm</t>
  </si>
  <si>
    <t>32</t>
  </si>
  <si>
    <t>1869193983</t>
  </si>
  <si>
    <t>28</t>
  </si>
  <si>
    <t>64211034</t>
  </si>
  <si>
    <t>kryt sifonu (polosloup) umyvadla keramický bílý</t>
  </si>
  <si>
    <t>1541306173</t>
  </si>
  <si>
    <t>29</t>
  </si>
  <si>
    <t>725820801</t>
  </si>
  <si>
    <t>Demontáž baterie nástěnné do G 3 / 4</t>
  </si>
  <si>
    <t>-979978919</t>
  </si>
  <si>
    <t>30</t>
  </si>
  <si>
    <t>725829121</t>
  </si>
  <si>
    <t>Montáž baterie umyvadlové nástěnné pákové a klasické ostatní typ</t>
  </si>
  <si>
    <t>-1420961443</t>
  </si>
  <si>
    <t>31</t>
  </si>
  <si>
    <t>551456D1</t>
  </si>
  <si>
    <t>baterie umyvadlová nástěnná páková 150mm chrom (druh se upřesní při realizaci !)</t>
  </si>
  <si>
    <t>-1509282744</t>
  </si>
  <si>
    <t>725860811</t>
  </si>
  <si>
    <t>Demontáž uzávěrů zápachu jednoduchých</t>
  </si>
  <si>
    <t>372678864</t>
  </si>
  <si>
    <t>33</t>
  </si>
  <si>
    <t>725991811</t>
  </si>
  <si>
    <t>Demontáž konzol jednoduchých pro potrubí</t>
  </si>
  <si>
    <t>-1582621775</t>
  </si>
  <si>
    <t>34</t>
  </si>
  <si>
    <t>998725101</t>
  </si>
  <si>
    <t>Přesun hmot tonážní pro zařizovací předměty v objektech v do 6 m</t>
  </si>
  <si>
    <t>160167869</t>
  </si>
  <si>
    <t>35</t>
  </si>
  <si>
    <t>998725181</t>
  </si>
  <si>
    <t>Příplatek k přesunu hmot tonážní 725 prováděný bez použití mechanizace</t>
  </si>
  <si>
    <t>-711135307</t>
  </si>
  <si>
    <t>735</t>
  </si>
  <si>
    <t>Ústřední vytápění - otopná tělesa</t>
  </si>
  <si>
    <t>36</t>
  </si>
  <si>
    <t>735111810</t>
  </si>
  <si>
    <t>Demontáž otopného tělesa litinového článkového - pro další použití</t>
  </si>
  <si>
    <t>746797754</t>
  </si>
  <si>
    <t>"2x radiátor -  11 + 10 článků</t>
  </si>
  <si>
    <t>0,303*21</t>
  </si>
  <si>
    <t>37</t>
  </si>
  <si>
    <t>735191903</t>
  </si>
  <si>
    <t>Vyčištění otopných těles ocelových nebo hliníkových proplachem vodou</t>
  </si>
  <si>
    <t>1251241715</t>
  </si>
  <si>
    <t>38</t>
  </si>
  <si>
    <t>735191905</t>
  </si>
  <si>
    <t>Odvzdušnění otopných těles</t>
  </si>
  <si>
    <t>-2083311153</t>
  </si>
  <si>
    <t>39</t>
  </si>
  <si>
    <t>735191910</t>
  </si>
  <si>
    <t>Napuštění vody do otopných těles</t>
  </si>
  <si>
    <t>-1995443576</t>
  </si>
  <si>
    <t>40</t>
  </si>
  <si>
    <t>735192911</t>
  </si>
  <si>
    <t>Zpětná montáž otopných těles článkových litinových</t>
  </si>
  <si>
    <t>1456398910</t>
  </si>
  <si>
    <t>41</t>
  </si>
  <si>
    <t>735494811</t>
  </si>
  <si>
    <t>Vypuštění vody z otopných těles</t>
  </si>
  <si>
    <t>-1100819644</t>
  </si>
  <si>
    <t>42</t>
  </si>
  <si>
    <t>998735101</t>
  </si>
  <si>
    <t>Přesun hmot tonážní pro otopná tělesa v objektech v do 6 m</t>
  </si>
  <si>
    <t>-491923393</t>
  </si>
  <si>
    <t>43</t>
  </si>
  <si>
    <t>998735181</t>
  </si>
  <si>
    <t>Příplatek k přesunu hmot tonážní 735 prováděný bez použití mechanizace</t>
  </si>
  <si>
    <t>-1372334754</t>
  </si>
  <si>
    <t>763</t>
  </si>
  <si>
    <t>Konstrukce suché výstavby</t>
  </si>
  <si>
    <t>44</t>
  </si>
  <si>
    <t>7634310R1</t>
  </si>
  <si>
    <t>Minerální akustický pohltivý stropní podhled s panely vel. do 0,36 m2 na zavěšený viditelný rošt, akustické desky ve formátu 600x600x24mm, čelní kolmá hrana, Odrazivost světla&gt;=88%, zvuk.pohltivost αw&gt;=1, + akustická izolace tl.50mm v PE vaku, vč. montáže</t>
  </si>
  <si>
    <t>986055853</t>
  </si>
  <si>
    <t>"kompl.provedení dle specifikace PD+TZ vč.souvísejících prací"</t>
  </si>
  <si>
    <t xml:space="preserve">"učebna - odk. POD1 (pohltivý)"  </t>
  </si>
  <si>
    <t>19,50-4,32</t>
  </si>
  <si>
    <t>45</t>
  </si>
  <si>
    <t>7634310R2</t>
  </si>
  <si>
    <t>Minerální akustický odrazivý stropní podhled s panely vel. do 0,36 m2 na zavěšený viditelný rošt, akustické desky ve formátu 600x600x19mm, čelní kolmá hrana, Odrazivost světla&gt;=88%, zvuk.pohltivost αw&gt;=0,15, barva bílá podobná RAL9010, vč. montáže</t>
  </si>
  <si>
    <t>1169467874</t>
  </si>
  <si>
    <t xml:space="preserve">"učebna - odk. POD2 (odrazivý)"  </t>
  </si>
  <si>
    <t>2,40*1,80</t>
  </si>
  <si>
    <t>46</t>
  </si>
  <si>
    <t>998763301</t>
  </si>
  <si>
    <t>Přesun hmot tonážní pro sádrokartonové konstrukce v objektech v do 6 m</t>
  </si>
  <si>
    <t>-911626628</t>
  </si>
  <si>
    <t>47</t>
  </si>
  <si>
    <t>998763381</t>
  </si>
  <si>
    <t>Příplatek k přesunu hmot tonážní 763 SDK prováděný bez použití mechanizace</t>
  </si>
  <si>
    <t>-1146569693</t>
  </si>
  <si>
    <t>766</t>
  </si>
  <si>
    <t>Konstrukce truhlářské</t>
  </si>
  <si>
    <t>48</t>
  </si>
  <si>
    <t>766441821</t>
  </si>
  <si>
    <t>Demontáž parapetních desek dřevěných nebo plastových šířky do 30 cm délky přes 1,0 m</t>
  </si>
  <si>
    <t>1141640419</t>
  </si>
  <si>
    <t>49</t>
  </si>
  <si>
    <t>766660001</t>
  </si>
  <si>
    <t>Montáž dveřních křídel otvíravých jednokřídlových š do 0,8 m do ocelové zárubně</t>
  </si>
  <si>
    <t>-1118870404</t>
  </si>
  <si>
    <t>"odk. 01/L"  1</t>
  </si>
  <si>
    <t>50</t>
  </si>
  <si>
    <t>61162074</t>
  </si>
  <si>
    <t>dveře jednokřídlé voštinové povrch laminátový plné 800x1970/2100mm, vč. kování</t>
  </si>
  <si>
    <t>-732402701</t>
  </si>
  <si>
    <t>51</t>
  </si>
  <si>
    <t>766661821</t>
  </si>
  <si>
    <t>Demontáž samozavírače dveřních křídel - pro zpětné použití</t>
  </si>
  <si>
    <t>-1661801345</t>
  </si>
  <si>
    <t>52</t>
  </si>
  <si>
    <t>766662811</t>
  </si>
  <si>
    <t>Demontáž dveřních prahů u dveří jednokřídlových</t>
  </si>
  <si>
    <t>-1247788072</t>
  </si>
  <si>
    <t>53</t>
  </si>
  <si>
    <t>766664932</t>
  </si>
  <si>
    <t>Oprava dveřních křídel samozavírače dveří na zárubeň ocelovou</t>
  </si>
  <si>
    <t>1756212849</t>
  </si>
  <si>
    <t>"zpětně" 1</t>
  </si>
  <si>
    <t>54</t>
  </si>
  <si>
    <t>766691914</t>
  </si>
  <si>
    <t>Vyvěšení nebo zavěšení dřevěných křídel dveří pl do 2 m2</t>
  </si>
  <si>
    <t>-1011688211</t>
  </si>
  <si>
    <t>55</t>
  </si>
  <si>
    <t>766694112</t>
  </si>
  <si>
    <t>Montáž parapetních desek dřevěných nebo plastových šířky do 30 cm délky do 1,6 m</t>
  </si>
  <si>
    <t>-739664489</t>
  </si>
  <si>
    <t>"u oken" 2</t>
  </si>
  <si>
    <t>56</t>
  </si>
  <si>
    <t>61144402</t>
  </si>
  <si>
    <t>parapet plastový vnitřní komůrkový 305x20x1000mm</t>
  </si>
  <si>
    <t>m</t>
  </si>
  <si>
    <t>-747266796</t>
  </si>
  <si>
    <t>1,18*2</t>
  </si>
  <si>
    <t>57</t>
  </si>
  <si>
    <t>61144019</t>
  </si>
  <si>
    <t>koncovka k parapetu plastovému vnitřnímu 1 pár</t>
  </si>
  <si>
    <t>sada</t>
  </si>
  <si>
    <t>-1386560137</t>
  </si>
  <si>
    <t>58</t>
  </si>
  <si>
    <t>998766101</t>
  </si>
  <si>
    <t>Přesun hmot tonážní pro konstrukce truhlářské v objektech v do 6 m</t>
  </si>
  <si>
    <t>-956629175</t>
  </si>
  <si>
    <t>59</t>
  </si>
  <si>
    <t>998766181</t>
  </si>
  <si>
    <t>Příplatek k přesunu hmot tonážní 766 prováděný bez použití mechanizace</t>
  </si>
  <si>
    <t>868777100</t>
  </si>
  <si>
    <t>776</t>
  </si>
  <si>
    <t>Podlahy povlakové</t>
  </si>
  <si>
    <t>60</t>
  </si>
  <si>
    <t>776111311</t>
  </si>
  <si>
    <t>Vysátí podkladu povlakových podlah</t>
  </si>
  <si>
    <t>-926075442</t>
  </si>
  <si>
    <t>"učebna" 19,50</t>
  </si>
  <si>
    <t>61</t>
  </si>
  <si>
    <t>776121111</t>
  </si>
  <si>
    <t>Vodou ředitelná penetrace savého podkladu povlakových podlah ředěná v poměru 1:3</t>
  </si>
  <si>
    <t>-684078988</t>
  </si>
  <si>
    <t>62</t>
  </si>
  <si>
    <t>776141111</t>
  </si>
  <si>
    <t>Vyrovnání podkladu povlakových podlah stěrkou pevnosti 20 MPa tl 3 mm</t>
  </si>
  <si>
    <t>-1391202184</t>
  </si>
  <si>
    <t>63</t>
  </si>
  <si>
    <t>776201811</t>
  </si>
  <si>
    <t>Demontáž lepených povlakových podlah bez podložky ručně</t>
  </si>
  <si>
    <t>1284349798</t>
  </si>
  <si>
    <t>"koberec" 19,50</t>
  </si>
  <si>
    <t>64</t>
  </si>
  <si>
    <t>776201812</t>
  </si>
  <si>
    <t>Demontáž lepených povlakových podlah s podložkou ručně</t>
  </si>
  <si>
    <t>1700704176</t>
  </si>
  <si>
    <t>"PVC" 19,50</t>
  </si>
  <si>
    <t>65</t>
  </si>
  <si>
    <t>776221111</t>
  </si>
  <si>
    <t>Lepení pásů z PVC standardním lepidlem</t>
  </si>
  <si>
    <t>-1788323213</t>
  </si>
  <si>
    <t>66</t>
  </si>
  <si>
    <t>28411000</t>
  </si>
  <si>
    <t>PVC heterogenní zátěžová antibakteriální tl 2,25mm, nášlapná vrstva 0,90mm, třída zátěže 34/43, otlak do 0,03mm, R10, hořlavost Bfl S1</t>
  </si>
  <si>
    <t>-1393617777</t>
  </si>
  <si>
    <t>19,5*1,1 'Přepočtené koeficientem množství</t>
  </si>
  <si>
    <t>67</t>
  </si>
  <si>
    <t>776223112</t>
  </si>
  <si>
    <t>Spoj povlakových podlahovin z PVC svařováním za studena</t>
  </si>
  <si>
    <t>1992700379</t>
  </si>
  <si>
    <t>68</t>
  </si>
  <si>
    <t>776410811</t>
  </si>
  <si>
    <t>Odstranění soklíků a lišt pryžových nebo plastových</t>
  </si>
  <si>
    <t>-1212871270</t>
  </si>
  <si>
    <t>(4,875+3,995)*2-0,80*2</t>
  </si>
  <si>
    <t>69</t>
  </si>
  <si>
    <t>776411111</t>
  </si>
  <si>
    <t>Montáž obvodových soklíků výšky do 80 mm</t>
  </si>
  <si>
    <t>-130394145</t>
  </si>
  <si>
    <t>(4,875+3,995)*2-0,80</t>
  </si>
  <si>
    <t>70</t>
  </si>
  <si>
    <t>28411003</t>
  </si>
  <si>
    <t>lišta soklová PVC 30x30mm</t>
  </si>
  <si>
    <t>-1938678766</t>
  </si>
  <si>
    <t>16,94*1,02 'Přepočtené koeficientem množství</t>
  </si>
  <si>
    <t>71</t>
  </si>
  <si>
    <t>776421312</t>
  </si>
  <si>
    <t>Montáž přechodových šroubovaných lišt</t>
  </si>
  <si>
    <t>-1119224870</t>
  </si>
  <si>
    <t>72</t>
  </si>
  <si>
    <t>5534312D1</t>
  </si>
  <si>
    <t>profil přechodový Al vrtaný 30mm leštěný</t>
  </si>
  <si>
    <t>1113866620</t>
  </si>
  <si>
    <t>73</t>
  </si>
  <si>
    <t>776991821</t>
  </si>
  <si>
    <t>Odstranění lepidla ručně z podlah</t>
  </si>
  <si>
    <t>976607853</t>
  </si>
  <si>
    <t>74</t>
  </si>
  <si>
    <t>998776101</t>
  </si>
  <si>
    <t>Přesun hmot tonážní pro podlahy povlakové v objektech v do 6 m</t>
  </si>
  <si>
    <t>-1034428676</t>
  </si>
  <si>
    <t>75</t>
  </si>
  <si>
    <t>998776181</t>
  </si>
  <si>
    <t>Příplatek k přesunu hmot tonážní 776 prováděný bez použití mechanizace</t>
  </si>
  <si>
    <t>923266571</t>
  </si>
  <si>
    <t>781</t>
  </si>
  <si>
    <t>Dokončovací práce - obklady</t>
  </si>
  <si>
    <t>76</t>
  </si>
  <si>
    <t>781474117</t>
  </si>
  <si>
    <t>Montáž obkladů vnitřních keramických hladkých do 45 ks/m2 lepených flexibilním lepidlem</t>
  </si>
  <si>
    <t>-1080072965</t>
  </si>
  <si>
    <t>"za umyvadlem</t>
  </si>
  <si>
    <t>1,20*1,50</t>
  </si>
  <si>
    <t>77</t>
  </si>
  <si>
    <t>5978129_X8</t>
  </si>
  <si>
    <t>Obklad keram.vel.150x150mm - dodávka (výběr dle investora !)</t>
  </si>
  <si>
    <t>-867110583</t>
  </si>
  <si>
    <t>1,80*1,10</t>
  </si>
  <si>
    <t>78</t>
  </si>
  <si>
    <t>781477111</t>
  </si>
  <si>
    <t>Příplatek k montáži obkladů vnitřních keramických hladkých za plochu do 10 m2</t>
  </si>
  <si>
    <t>1849975748</t>
  </si>
  <si>
    <t>79</t>
  </si>
  <si>
    <t>781477114</t>
  </si>
  <si>
    <t>Příplatek k montáži obkladů vnitřních keramických hladkých za spárování tmelem dvousložkovým</t>
  </si>
  <si>
    <t>-1396448728</t>
  </si>
  <si>
    <t>80</t>
  </si>
  <si>
    <t>78149451R</t>
  </si>
  <si>
    <t>Obklad - dokončující práce profily ukončovací lepené flexibilním lepidlem ukončovací - Lišta ukončovací L hliník přírodní</t>
  </si>
  <si>
    <t>-477130999</t>
  </si>
  <si>
    <t>1,20+1,50*2</t>
  </si>
  <si>
    <t>81</t>
  </si>
  <si>
    <t>781495111</t>
  </si>
  <si>
    <t>Penetrace podkladu vnitřních obkladů</t>
  </si>
  <si>
    <t>-9449332</t>
  </si>
  <si>
    <t>82</t>
  </si>
  <si>
    <t>781495141</t>
  </si>
  <si>
    <t>Průnik obkladem kruhový do DN 30 bez izolace</t>
  </si>
  <si>
    <t>-1410320256</t>
  </si>
  <si>
    <t>83</t>
  </si>
  <si>
    <t>781495142</t>
  </si>
  <si>
    <t>Průnik obkladem kruhový do DN 90 bez izolace</t>
  </si>
  <si>
    <t>-1538585342</t>
  </si>
  <si>
    <t>84</t>
  </si>
  <si>
    <t>998781101</t>
  </si>
  <si>
    <t>Přesun hmot tonážní pro obklady keramické v objektech v do 6 m</t>
  </si>
  <si>
    <t>-1137383251</t>
  </si>
  <si>
    <t>85</t>
  </si>
  <si>
    <t>998781181</t>
  </si>
  <si>
    <t>Příplatek k přesunu hmot tonážní 781 prováděný bez použití mechanizace</t>
  </si>
  <si>
    <t>-150252129</t>
  </si>
  <si>
    <t>783</t>
  </si>
  <si>
    <t>Dokončovací práce - nátěry</t>
  </si>
  <si>
    <t>86</t>
  </si>
  <si>
    <t>783301313</t>
  </si>
  <si>
    <t>Odmaštění zámečnických konstrukcí ředidlovým odmašťovačem</t>
  </si>
  <si>
    <t>8185838</t>
  </si>
  <si>
    <t>"ocel.zárubeň</t>
  </si>
  <si>
    <t>(0,80+2*1,97)*0,26</t>
  </si>
  <si>
    <t>87</t>
  </si>
  <si>
    <t>783306801</t>
  </si>
  <si>
    <t>Odstranění nátěru ze zámečnických konstrukcí obroušením</t>
  </si>
  <si>
    <t>-2068167240</t>
  </si>
  <si>
    <t>88</t>
  </si>
  <si>
    <t>783314203</t>
  </si>
  <si>
    <t>Základní antikorozní jednonásobný syntetický samozákladující nátěr zámečnických konstrukcí</t>
  </si>
  <si>
    <t>1688832340</t>
  </si>
  <si>
    <t>89</t>
  </si>
  <si>
    <t>783317101</t>
  </si>
  <si>
    <t>Krycí jednonásobný syntetický standardní nátěr zámečnických konstrukcí</t>
  </si>
  <si>
    <t>837039650</t>
  </si>
  <si>
    <t>90</t>
  </si>
  <si>
    <t>783601347</t>
  </si>
  <si>
    <t>Odmaštění litinových otopných těles odmašťovačem rozpouštědlovým před provedením nátěru</t>
  </si>
  <si>
    <t>-88052336</t>
  </si>
  <si>
    <t>91</t>
  </si>
  <si>
    <t>783601715</t>
  </si>
  <si>
    <t>Odmaštění ředidlovým odmašťovačem potrubí DN do 50 mm</t>
  </si>
  <si>
    <t>-191573172</t>
  </si>
  <si>
    <t>92</t>
  </si>
  <si>
    <t>783606824</t>
  </si>
  <si>
    <t>Odstranění nátěrů z litinových otopných těles okartáčováním</t>
  </si>
  <si>
    <t>596050422</t>
  </si>
  <si>
    <t>93</t>
  </si>
  <si>
    <t>783606864</t>
  </si>
  <si>
    <t>Odstranění nátěrů z potrubí DN do 50 mm okartáčováním</t>
  </si>
  <si>
    <t>1346794514</t>
  </si>
  <si>
    <t>3,28*2*2+1,00*2+2,40*2</t>
  </si>
  <si>
    <t>94</t>
  </si>
  <si>
    <t>783614141</t>
  </si>
  <si>
    <t>Základní jednonásobný syntetický nátěr litinových otopných těles</t>
  </si>
  <si>
    <t>794592910</t>
  </si>
  <si>
    <t>95</t>
  </si>
  <si>
    <t>783614651</t>
  </si>
  <si>
    <t>Základní antikorozní jednonásobný syntetický potrubí DN do 50 mm</t>
  </si>
  <si>
    <t>-58615202</t>
  </si>
  <si>
    <t>96</t>
  </si>
  <si>
    <t>783617141</t>
  </si>
  <si>
    <t>Krycí jednonásobný syntetický nátěr litinových otopných těles</t>
  </si>
  <si>
    <t>1747471152</t>
  </si>
  <si>
    <t>97</t>
  </si>
  <si>
    <t>783617601</t>
  </si>
  <si>
    <t>Krycí jednonásobný syntetický nátěr potrubí DN do 50 mm</t>
  </si>
  <si>
    <t>-504377702</t>
  </si>
  <si>
    <t>784</t>
  </si>
  <si>
    <t>Dokončovací práce - malby a tapety</t>
  </si>
  <si>
    <t>98</t>
  </si>
  <si>
    <t>784121001</t>
  </si>
  <si>
    <t>Oškrabání malby v mísnostech výšky do 3,80 m</t>
  </si>
  <si>
    <t>-777144737</t>
  </si>
  <si>
    <t>-0,80*1,97*2 -1,18*1,79 -1,18*1,78 +4,00</t>
  </si>
  <si>
    <t>"plocha KO" -1,24*1,56</t>
  </si>
  <si>
    <t>99</t>
  </si>
  <si>
    <t>784181101</t>
  </si>
  <si>
    <t>Základní akrylátová jednonásobná penetrace podkladu v místnostech výšky do 3,80m</t>
  </si>
  <si>
    <t>1362937214</t>
  </si>
  <si>
    <t>-0,80*1,97 -1,18*1,79 -1,18*1,78  +4,00</t>
  </si>
  <si>
    <t>"zazděné dveře" 2,50</t>
  </si>
  <si>
    <t>100</t>
  </si>
  <si>
    <t>784221101</t>
  </si>
  <si>
    <t>Dvojnásobné bílé malby ze směsí za sucha dobře otěruvzdorných v místnostech do 3,80 m</t>
  </si>
  <si>
    <t>344849591</t>
  </si>
  <si>
    <t>786</t>
  </si>
  <si>
    <t>Dokončovací práce - čalounické úpravy</t>
  </si>
  <si>
    <t>101</t>
  </si>
  <si>
    <t>786624111</t>
  </si>
  <si>
    <t>Montáž lamelové žaluzie do oken zdvojených plastových otevíravých, sklápěcích a vyklápěcích</t>
  </si>
  <si>
    <t>1701631815</t>
  </si>
  <si>
    <t>"odk. Z/01 (rozměr okna !)</t>
  </si>
  <si>
    <t>1,18*1,79+1,18*1,78</t>
  </si>
  <si>
    <t>102</t>
  </si>
  <si>
    <t>6112434D1</t>
  </si>
  <si>
    <t>žaluzie interiérová ISSO Al bílá - dodávka komplet</t>
  </si>
  <si>
    <t>1017031454</t>
  </si>
  <si>
    <t>4,213*1,15 'Přepočtené koeficientem množství</t>
  </si>
  <si>
    <t>103</t>
  </si>
  <si>
    <t>998786101</t>
  </si>
  <si>
    <t>Přesun hmot tonážní pro čalounické úpravy v objektech v do 6 m</t>
  </si>
  <si>
    <t>-1547518831</t>
  </si>
  <si>
    <t>104</t>
  </si>
  <si>
    <t>998786181</t>
  </si>
  <si>
    <t>Příplatek k přesunu hmot tonážní 786 prováděný bez použití mechanizace</t>
  </si>
  <si>
    <t>-1633094298</t>
  </si>
  <si>
    <t>2602 - D.1.1 Architektonicko-stavební řešení - UČEBNA 201</t>
  </si>
  <si>
    <t>(4,02+5,76)*2*3,00</t>
  </si>
  <si>
    <t xml:space="preserve">-0,80*1,97 -1,18*1,78*3 </t>
  </si>
  <si>
    <t>(1,18+1,78*2)*0,26*3</t>
  </si>
  <si>
    <t>"cca z 40% ploch"  54,50*0,40</t>
  </si>
  <si>
    <t>21,80*3</t>
  </si>
  <si>
    <t>"cca" 3,50</t>
  </si>
  <si>
    <t>1,18*1,78*3</t>
  </si>
  <si>
    <t>1,18*0,26*3</t>
  </si>
  <si>
    <t>(4,02+5,76-1,20*2)*2*1,20</t>
  </si>
  <si>
    <t>"podhled" 22,60</t>
  </si>
  <si>
    <t>1,23*1,55</t>
  </si>
  <si>
    <t>997013212</t>
  </si>
  <si>
    <t>Vnitrostaveništní doprava suti a vybouraných hmot pro budovy v do 9 m ručně</t>
  </si>
  <si>
    <t>0,296*14 'Přepočtené koeficientem množství</t>
  </si>
  <si>
    <t>998018002</t>
  </si>
  <si>
    <t>Přesun hmot pro budovy ruční - bez užití mechanizace vodorovná dopravní vzdálenost do 100 m pro budovy s jakoukoliv nosnou konstrukcí výšky přes 6 do 12 m</t>
  </si>
  <si>
    <t>-1292865241</t>
  </si>
  <si>
    <t>772988414</t>
  </si>
  <si>
    <t>-661205004</t>
  </si>
  <si>
    <t>1276491450</t>
  </si>
  <si>
    <t>1833102922</t>
  </si>
  <si>
    <t>998725102</t>
  </si>
  <si>
    <t>Přesun hmot tonážní pro zařizovací předměty v objektech v do 12 m</t>
  </si>
  <si>
    <t>-1691350516</t>
  </si>
  <si>
    <t>173193214</t>
  </si>
  <si>
    <t>"3x radiátor -  po 8-mi článcích</t>
  </si>
  <si>
    <t>0,303*8*3</t>
  </si>
  <si>
    <t>998735102</t>
  </si>
  <si>
    <t>Přesun hmot tonážní pro otopná tělesa v objektech v do 12 m</t>
  </si>
  <si>
    <t>598061413</t>
  </si>
  <si>
    <t>22,60-5,04</t>
  </si>
  <si>
    <t>1532139125</t>
  </si>
  <si>
    <t>2,40*1,20+(3,00-1,20)*1,20</t>
  </si>
  <si>
    <t>998763302</t>
  </si>
  <si>
    <t>Přesun hmot tonážní pro sádrokartonové konstrukce v objektech v do 12 m</t>
  </si>
  <si>
    <t>-773562182</t>
  </si>
  <si>
    <t>-480377692</t>
  </si>
  <si>
    <t>"u oken" 3</t>
  </si>
  <si>
    <t>1,18*3</t>
  </si>
  <si>
    <t>998766102</t>
  </si>
  <si>
    <t>Přesun hmot tonážní pro konstrukce truhlářské v objektech v do 12 m</t>
  </si>
  <si>
    <t>"učebna" 22,60</t>
  </si>
  <si>
    <t>"PVC" 22,60</t>
  </si>
  <si>
    <t>22,6*1,1 'Přepočtené koeficientem množství</t>
  </si>
  <si>
    <t>1424433181</t>
  </si>
  <si>
    <t>(5,76+4,02)*2-0,80</t>
  </si>
  <si>
    <t>18,76*1,02 'Přepočtené koeficientem množství</t>
  </si>
  <si>
    <t>211223278</t>
  </si>
  <si>
    <t>-1617742541</t>
  </si>
  <si>
    <t>998776102</t>
  </si>
  <si>
    <t>Přesun hmot tonážní pro podlahy povlakové v objektech v do 12 m</t>
  </si>
  <si>
    <t>998781102</t>
  </si>
  <si>
    <t>Přesun hmot tonážní pro obklady keramické v objektech v do 12 m</t>
  </si>
  <si>
    <t>3,31*2+1,00*2+2,40*2</t>
  </si>
  <si>
    <t>(5,76+4,02)*2*3,00</t>
  </si>
  <si>
    <t>-0,80*1,97  -1,18*1,78*3 +4,00</t>
  </si>
  <si>
    <t>"plocha KO" -1,23*1,55</t>
  </si>
  <si>
    <t>2603 - D.1.1 Architektonicko-stavební řešení - UČEBNA 202</t>
  </si>
  <si>
    <t xml:space="preserve">    722 - Zdravotechnika - vnitřní vodovod</t>
  </si>
  <si>
    <t>(5,68+2,305)*2*3,00</t>
  </si>
  <si>
    <t>-0,80*1,97 -1,17*1,46*2-1,18*1,46</t>
  </si>
  <si>
    <t>(1,17*2+1,18+1,46*2*3)*0,26</t>
  </si>
  <si>
    <t>"cca z 40% ploch"  44,388*0,40</t>
  </si>
  <si>
    <t>17,755*3</t>
  </si>
  <si>
    <t>1,18*1,46 +1,17*1,46*2</t>
  </si>
  <si>
    <t>1,18*0,26 +1,17*0,26*2</t>
  </si>
  <si>
    <t>13,10</t>
  </si>
  <si>
    <t>"podhled" 13,10</t>
  </si>
  <si>
    <t>0,135*14 'Přepočtené koeficientem množství</t>
  </si>
  <si>
    <t>722</t>
  </si>
  <si>
    <t>Zdravotechnika - vnitřní vodovod</t>
  </si>
  <si>
    <t>722130901</t>
  </si>
  <si>
    <t>Potrubí pozinkované závitové zazátkování vývodu</t>
  </si>
  <si>
    <t>-2057589722</t>
  </si>
  <si>
    <t>"3x radiátor -  po 7-mi článcích</t>
  </si>
  <si>
    <t>0,303*7*3</t>
  </si>
  <si>
    <t>1511499838</t>
  </si>
  <si>
    <t>-324219793</t>
  </si>
  <si>
    <t>1590607747</t>
  </si>
  <si>
    <t>1,18+1,17*2</t>
  </si>
  <si>
    <t>"učebna" 13,10</t>
  </si>
  <si>
    <t>-1567714122</t>
  </si>
  <si>
    <t>"koberec" 13,10</t>
  </si>
  <si>
    <t>"PVC" 13,10</t>
  </si>
  <si>
    <t>13,1*1,1 'Přepočtené koeficientem množství</t>
  </si>
  <si>
    <t>(5,68+2,305)*2-0,80</t>
  </si>
  <si>
    <t>15,17*1,02 'Přepočtené koeficientem množství</t>
  </si>
  <si>
    <t>-1863358343</t>
  </si>
  <si>
    <t>722310756</t>
  </si>
  <si>
    <t>-0,80*1,97  -1,18*1,46-1,17*1,46*2 +4,00</t>
  </si>
  <si>
    <t>7866122R1</t>
  </si>
  <si>
    <t>Montáž vnitřních zastiňujících rolet ve vodících lištách - mechanické provedení (bez motoru), vč. dodávky, dopravy a stavebních přípomocí (druh se upřesní při realizaci !)</t>
  </si>
  <si>
    <t>-1624061902</t>
  </si>
  <si>
    <t>"kompletní provedení dle specifikace PD + TZ, vč.souvísejících prací !</t>
  </si>
  <si>
    <t>"odk. Z/02 (rozměr okna !)</t>
  </si>
  <si>
    <t>1,18*1,46+1,17*1,46*2</t>
  </si>
  <si>
    <t>-130801169</t>
  </si>
  <si>
    <t>"odk. Z/01 (rozměr okna !) - vnitřní žaluzie !</t>
  </si>
  <si>
    <t>-1982189755</t>
  </si>
  <si>
    <t>5,139*1,15 'Přepočtené koeficientem množství</t>
  </si>
  <si>
    <t>998786102</t>
  </si>
  <si>
    <t>Přesun hmot tonážní pro čalounické úpravy v objektech v do 12 m</t>
  </si>
  <si>
    <t>-1276699242</t>
  </si>
  <si>
    <t>-1280364379</t>
  </si>
  <si>
    <t>2604 - D.1.1 Architektonicko-stavební řešení - UČEBNA 203</t>
  </si>
  <si>
    <t>(8,06+4,87)*2*3,00</t>
  </si>
  <si>
    <t xml:space="preserve">-0,80*1,97 -1,18*1,78*2-1,17*1,78*2 </t>
  </si>
  <si>
    <t>(1,18*2+1,17*2+1,78*2*4)*0,26</t>
  </si>
  <si>
    <t>"plocha KO" -1,24*1,53</t>
  </si>
  <si>
    <t>"cca z 40% ploch"  70,665*0,40</t>
  </si>
  <si>
    <t>28,266*3</t>
  </si>
  <si>
    <t>"cca" 5,00</t>
  </si>
  <si>
    <t>1,18*1,78*2 +1,17*1,78*2</t>
  </si>
  <si>
    <t>1,18*0,26*2 +1,17*0,26*2</t>
  </si>
  <si>
    <t>(8,06+4,87-1,20*2)*2*1,20</t>
  </si>
  <si>
    <t>"podhled" 39,30</t>
  </si>
  <si>
    <t>0,228*14 'Přepočtené koeficientem množství</t>
  </si>
  <si>
    <t>-1251209960</t>
  </si>
  <si>
    <t>722179R01</t>
  </si>
  <si>
    <t>Předělání vodovodu u umyvadla níže pro provedení k napojení stojánkové baterie pod pracovní deskou</t>
  </si>
  <si>
    <t>soub</t>
  </si>
  <si>
    <t>1420473127</t>
  </si>
  <si>
    <t>"v místě stávajícího umyvadla, vč. bourání a zedn.prací" 1</t>
  </si>
  <si>
    <t>998722102</t>
  </si>
  <si>
    <t>Přesun hmot tonážní pro vnitřní vodovod v objektech v do 12 m</t>
  </si>
  <si>
    <t>-1548080656</t>
  </si>
  <si>
    <t>998722181</t>
  </si>
  <si>
    <t>Příplatek k přesunu hmot tonážní 722 prováděný bez použití mechanizace</t>
  </si>
  <si>
    <t>2132075697</t>
  </si>
  <si>
    <t>725813111</t>
  </si>
  <si>
    <t>Ventil rohový bez připojovací trubičky nebo flexi hadičky G 1/2</t>
  </si>
  <si>
    <t>790324523</t>
  </si>
  <si>
    <t>"3x radiátor -  po 13-ti článcích</t>
  </si>
  <si>
    <t>0,303*13*3</t>
  </si>
  <si>
    <t>"1x radiátor -  po 12-ti článcích</t>
  </si>
  <si>
    <t>0,303*12*1</t>
  </si>
  <si>
    <t>-1204153535</t>
  </si>
  <si>
    <t>39,30-10,80</t>
  </si>
  <si>
    <t>-1790205495</t>
  </si>
  <si>
    <t>3,00*1,80+3,00*1,80</t>
  </si>
  <si>
    <t>-127285289</t>
  </si>
  <si>
    <t>1534121500</t>
  </si>
  <si>
    <t>"u oken" 4</t>
  </si>
  <si>
    <t>1,18*2+1,17*2</t>
  </si>
  <si>
    <t>"učebna" 39,30</t>
  </si>
  <si>
    <t>"PVC" 39,30</t>
  </si>
  <si>
    <t>39,3*1,1 'Přepočtené koeficientem množství</t>
  </si>
  <si>
    <t>(8,06+4,87)*2-0,80</t>
  </si>
  <si>
    <t>25,06*1,02 'Přepočtené koeficientem množství</t>
  </si>
  <si>
    <t>1709138193</t>
  </si>
  <si>
    <t>-297764887</t>
  </si>
  <si>
    <t>3,33*2*3+1,00*2+1,50*2+3,30*2</t>
  </si>
  <si>
    <t>-0,80*1,97 -1,18*1,78*2-1,17*1,78*2  +4,00</t>
  </si>
  <si>
    <t>724685325</t>
  </si>
  <si>
    <t>1,18*1,78*2+1,17*1,78*1</t>
  </si>
  <si>
    <t>-911419564</t>
  </si>
  <si>
    <t>6,283*1,15 'Přepočtené koeficientem množství</t>
  </si>
  <si>
    <t>-299262163</t>
  </si>
  <si>
    <t>1355522027</t>
  </si>
  <si>
    <t>2605 - Elektroinstalace - silnoproud</t>
  </si>
  <si>
    <t>M - Práce a dodávky M</t>
  </si>
  <si>
    <t xml:space="preserve">    21-M - Elektromontáže</t>
  </si>
  <si>
    <t>Práce a dodávky M</t>
  </si>
  <si>
    <t>21-M</t>
  </si>
  <si>
    <t>Elektromontáže</t>
  </si>
  <si>
    <t>211</t>
  </si>
  <si>
    <t>Elektroinstalace silnoproud - viz příloha</t>
  </si>
  <si>
    <t>-922108016</t>
  </si>
  <si>
    <t>2606 - Vedlejší rozpočtové náklady</t>
  </si>
  <si>
    <t>VRN - VRN</t>
  </si>
  <si>
    <t xml:space="preserve">    VRN11 - VEDLEJŠÍ NÁKLADY STAVBY</t>
  </si>
  <si>
    <t xml:space="preserve">    VRN91 - OSTATNÍ NÁKLADY STAVBY</t>
  </si>
  <si>
    <t>VRN</t>
  </si>
  <si>
    <t>VRN11</t>
  </si>
  <si>
    <t>VEDLEJŠÍ NÁKLADY STAVBY</t>
  </si>
  <si>
    <t>VRN11-01</t>
  </si>
  <si>
    <t>1024</t>
  </si>
  <si>
    <t>994393465</t>
  </si>
  <si>
    <t>VRN91</t>
  </si>
  <si>
    <t>OSTATNÍ NÁKLADY STAVBY</t>
  </si>
  <si>
    <t>VRN91-01</t>
  </si>
  <si>
    <t>-395702804</t>
  </si>
  <si>
    <t>VRN91-51</t>
  </si>
  <si>
    <t>Náklady na projekční práce - dokumentace skutečného provedení stavby dle zadávací dokumentace</t>
  </si>
  <si>
    <t>1952264544</t>
  </si>
  <si>
    <t>VRN91-98</t>
  </si>
  <si>
    <t>-1746061046</t>
  </si>
  <si>
    <t xml:space="preserve">Náklady zhotovitele související se zajištěním provozů nutných pro provádění díla - zřízení zařízení staveniště, provoz vč.nákladů na energie a vodu, likvidace zařízení staveniště </t>
  </si>
  <si>
    <t xml:space="preserve">Náklady zhotovitele související se zajištěním a provedením kompletního díla dle PD a souvisejících dokladů - kompletační činnost </t>
  </si>
  <si>
    <t xml:space="preserve">Provoz investora - ztížené podmínky realizace z důvodu školního  provozu v těsné blízkosti staveniště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</si>
</sst>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>
      <selection activeCell="E14" sqref="E14:AJ14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47.441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8.88671875" style="1" hidden="1"/>
  </cols>
  <sheetData>
    <row r="1" spans="1:74" ht="10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7" customHeight="1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3"/>
      <c r="AQ5" s="23"/>
      <c r="AR5" s="21"/>
      <c r="BE5" s="280" t="s">
        <v>15</v>
      </c>
      <c r="BS5" s="18" t="s">
        <v>6</v>
      </c>
    </row>
    <row r="6" spans="1:74" s="1" customFormat="1" ht="37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85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3"/>
      <c r="AQ6" s="23"/>
      <c r="AR6" s="21"/>
      <c r="BE6" s="28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81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81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1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81"/>
      <c r="BS10" s="18" t="s">
        <v>6</v>
      </c>
    </row>
    <row r="11" spans="1:74" s="1" customFormat="1" ht="18.5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281"/>
      <c r="BS11" s="18" t="s">
        <v>6</v>
      </c>
    </row>
    <row r="12" spans="1:74" s="1" customFormat="1" ht="7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1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281"/>
      <c r="BS13" s="18" t="s">
        <v>6</v>
      </c>
    </row>
    <row r="14" spans="1:74" ht="12.5">
      <c r="B14" s="22"/>
      <c r="C14" s="23"/>
      <c r="D14" s="23"/>
      <c r="E14" s="286" t="s">
        <v>29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281"/>
      <c r="BS14" s="18" t="s">
        <v>6</v>
      </c>
    </row>
    <row r="15" spans="1:74" s="1" customFormat="1" ht="7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1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281"/>
      <c r="BS16" s="18" t="s">
        <v>4</v>
      </c>
    </row>
    <row r="17" spans="1:71" s="1" customFormat="1" ht="18.5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281"/>
      <c r="BS17" s="18" t="s">
        <v>34</v>
      </c>
    </row>
    <row r="18" spans="1:71" s="1" customFormat="1" ht="7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1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81"/>
      <c r="BS19" s="18" t="s">
        <v>6</v>
      </c>
    </row>
    <row r="20" spans="1:71" s="1" customFormat="1" ht="18.5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281"/>
      <c r="BS20" s="18" t="s">
        <v>34</v>
      </c>
    </row>
    <row r="21" spans="1:71" s="1" customFormat="1" ht="7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1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1"/>
    </row>
    <row r="23" spans="1:71" s="1" customFormat="1" ht="14.5" customHeight="1">
      <c r="B23" s="22"/>
      <c r="C23" s="23"/>
      <c r="D23" s="23"/>
      <c r="E23" s="288" t="s">
        <v>1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O23" s="23"/>
      <c r="AP23" s="23"/>
      <c r="AQ23" s="23"/>
      <c r="AR23" s="21"/>
      <c r="BE23" s="281"/>
    </row>
    <row r="24" spans="1:71" s="1" customFormat="1" ht="7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1"/>
    </row>
    <row r="25" spans="1:71" s="1" customFormat="1" ht="7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1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9">
        <f>ROUND(AG94,2)</f>
        <v>0</v>
      </c>
      <c r="AL26" s="290"/>
      <c r="AM26" s="290"/>
      <c r="AN26" s="290"/>
      <c r="AO26" s="290"/>
      <c r="AP26" s="37"/>
      <c r="AQ26" s="37"/>
      <c r="AR26" s="40"/>
      <c r="BE26" s="281"/>
    </row>
    <row r="27" spans="1:71" s="2" customFormat="1" ht="7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1"/>
    </row>
    <row r="28" spans="1:71" s="2" customFormat="1" ht="12.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1" t="s">
        <v>39</v>
      </c>
      <c r="M28" s="291"/>
      <c r="N28" s="291"/>
      <c r="O28" s="291"/>
      <c r="P28" s="291"/>
      <c r="Q28" s="37"/>
      <c r="R28" s="37"/>
      <c r="S28" s="37"/>
      <c r="T28" s="37"/>
      <c r="U28" s="37"/>
      <c r="V28" s="37"/>
      <c r="W28" s="291" t="s">
        <v>40</v>
      </c>
      <c r="X28" s="291"/>
      <c r="Y28" s="291"/>
      <c r="Z28" s="291"/>
      <c r="AA28" s="291"/>
      <c r="AB28" s="291"/>
      <c r="AC28" s="291"/>
      <c r="AD28" s="291"/>
      <c r="AE28" s="291"/>
      <c r="AF28" s="37"/>
      <c r="AG28" s="37"/>
      <c r="AH28" s="37"/>
      <c r="AI28" s="37"/>
      <c r="AJ28" s="37"/>
      <c r="AK28" s="291" t="s">
        <v>41</v>
      </c>
      <c r="AL28" s="291"/>
      <c r="AM28" s="291"/>
      <c r="AN28" s="291"/>
      <c r="AO28" s="291"/>
      <c r="AP28" s="37"/>
      <c r="AQ28" s="37"/>
      <c r="AR28" s="40"/>
      <c r="BE28" s="281"/>
    </row>
    <row r="29" spans="1:71" s="3" customFormat="1" ht="14.4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294">
        <v>0.21</v>
      </c>
      <c r="M29" s="293"/>
      <c r="N29" s="293"/>
      <c r="O29" s="293"/>
      <c r="P29" s="293"/>
      <c r="Q29" s="42"/>
      <c r="R29" s="42"/>
      <c r="S29" s="42"/>
      <c r="T29" s="42"/>
      <c r="U29" s="42"/>
      <c r="V29" s="42"/>
      <c r="W29" s="292">
        <f>ROUND(AZ94, 2)</f>
        <v>0</v>
      </c>
      <c r="X29" s="293"/>
      <c r="Y29" s="293"/>
      <c r="Z29" s="293"/>
      <c r="AA29" s="293"/>
      <c r="AB29" s="293"/>
      <c r="AC29" s="293"/>
      <c r="AD29" s="293"/>
      <c r="AE29" s="293"/>
      <c r="AF29" s="42"/>
      <c r="AG29" s="42"/>
      <c r="AH29" s="42"/>
      <c r="AI29" s="42"/>
      <c r="AJ29" s="42"/>
      <c r="AK29" s="292">
        <f>ROUND(AV94, 2)</f>
        <v>0</v>
      </c>
      <c r="AL29" s="293"/>
      <c r="AM29" s="293"/>
      <c r="AN29" s="293"/>
      <c r="AO29" s="293"/>
      <c r="AP29" s="42"/>
      <c r="AQ29" s="42"/>
      <c r="AR29" s="43"/>
      <c r="BE29" s="282"/>
    </row>
    <row r="30" spans="1:71" s="3" customFormat="1" ht="14.4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294">
        <v>0.15</v>
      </c>
      <c r="M30" s="293"/>
      <c r="N30" s="293"/>
      <c r="O30" s="293"/>
      <c r="P30" s="293"/>
      <c r="Q30" s="42"/>
      <c r="R30" s="42"/>
      <c r="S30" s="42"/>
      <c r="T30" s="42"/>
      <c r="U30" s="42"/>
      <c r="V30" s="42"/>
      <c r="W30" s="292">
        <f>ROUND(BA94, 2)</f>
        <v>0</v>
      </c>
      <c r="X30" s="293"/>
      <c r="Y30" s="293"/>
      <c r="Z30" s="293"/>
      <c r="AA30" s="293"/>
      <c r="AB30" s="293"/>
      <c r="AC30" s="293"/>
      <c r="AD30" s="293"/>
      <c r="AE30" s="293"/>
      <c r="AF30" s="42"/>
      <c r="AG30" s="42"/>
      <c r="AH30" s="42"/>
      <c r="AI30" s="42"/>
      <c r="AJ30" s="42"/>
      <c r="AK30" s="292">
        <f>ROUND(AW94, 2)</f>
        <v>0</v>
      </c>
      <c r="AL30" s="293"/>
      <c r="AM30" s="293"/>
      <c r="AN30" s="293"/>
      <c r="AO30" s="293"/>
      <c r="AP30" s="42"/>
      <c r="AQ30" s="42"/>
      <c r="AR30" s="43"/>
      <c r="BE30" s="282"/>
    </row>
    <row r="31" spans="1:71" s="3" customFormat="1" ht="14.4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294">
        <v>0.21</v>
      </c>
      <c r="M31" s="293"/>
      <c r="N31" s="293"/>
      <c r="O31" s="293"/>
      <c r="P31" s="293"/>
      <c r="Q31" s="42"/>
      <c r="R31" s="42"/>
      <c r="S31" s="42"/>
      <c r="T31" s="42"/>
      <c r="U31" s="42"/>
      <c r="V31" s="42"/>
      <c r="W31" s="292">
        <f>ROUND(BB94, 2)</f>
        <v>0</v>
      </c>
      <c r="X31" s="293"/>
      <c r="Y31" s="293"/>
      <c r="Z31" s="293"/>
      <c r="AA31" s="293"/>
      <c r="AB31" s="293"/>
      <c r="AC31" s="293"/>
      <c r="AD31" s="293"/>
      <c r="AE31" s="293"/>
      <c r="AF31" s="42"/>
      <c r="AG31" s="42"/>
      <c r="AH31" s="42"/>
      <c r="AI31" s="42"/>
      <c r="AJ31" s="42"/>
      <c r="AK31" s="292">
        <v>0</v>
      </c>
      <c r="AL31" s="293"/>
      <c r="AM31" s="293"/>
      <c r="AN31" s="293"/>
      <c r="AO31" s="293"/>
      <c r="AP31" s="42"/>
      <c r="AQ31" s="42"/>
      <c r="AR31" s="43"/>
      <c r="BE31" s="282"/>
    </row>
    <row r="32" spans="1:71" s="3" customFormat="1" ht="14.4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294">
        <v>0.15</v>
      </c>
      <c r="M32" s="293"/>
      <c r="N32" s="293"/>
      <c r="O32" s="293"/>
      <c r="P32" s="293"/>
      <c r="Q32" s="42"/>
      <c r="R32" s="42"/>
      <c r="S32" s="42"/>
      <c r="T32" s="42"/>
      <c r="U32" s="42"/>
      <c r="V32" s="42"/>
      <c r="W32" s="292">
        <f>ROUND(BC94, 2)</f>
        <v>0</v>
      </c>
      <c r="X32" s="293"/>
      <c r="Y32" s="293"/>
      <c r="Z32" s="293"/>
      <c r="AA32" s="293"/>
      <c r="AB32" s="293"/>
      <c r="AC32" s="293"/>
      <c r="AD32" s="293"/>
      <c r="AE32" s="293"/>
      <c r="AF32" s="42"/>
      <c r="AG32" s="42"/>
      <c r="AH32" s="42"/>
      <c r="AI32" s="42"/>
      <c r="AJ32" s="42"/>
      <c r="AK32" s="292">
        <v>0</v>
      </c>
      <c r="AL32" s="293"/>
      <c r="AM32" s="293"/>
      <c r="AN32" s="293"/>
      <c r="AO32" s="293"/>
      <c r="AP32" s="42"/>
      <c r="AQ32" s="42"/>
      <c r="AR32" s="43"/>
      <c r="BE32" s="282"/>
    </row>
    <row r="33" spans="1:57" s="3" customFormat="1" ht="14.4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294">
        <v>0</v>
      </c>
      <c r="M33" s="293"/>
      <c r="N33" s="293"/>
      <c r="O33" s="293"/>
      <c r="P33" s="293"/>
      <c r="Q33" s="42"/>
      <c r="R33" s="42"/>
      <c r="S33" s="42"/>
      <c r="T33" s="42"/>
      <c r="U33" s="42"/>
      <c r="V33" s="42"/>
      <c r="W33" s="292">
        <f>ROUND(BD94, 2)</f>
        <v>0</v>
      </c>
      <c r="X33" s="293"/>
      <c r="Y33" s="293"/>
      <c r="Z33" s="293"/>
      <c r="AA33" s="293"/>
      <c r="AB33" s="293"/>
      <c r="AC33" s="293"/>
      <c r="AD33" s="293"/>
      <c r="AE33" s="293"/>
      <c r="AF33" s="42"/>
      <c r="AG33" s="42"/>
      <c r="AH33" s="42"/>
      <c r="AI33" s="42"/>
      <c r="AJ33" s="42"/>
      <c r="AK33" s="292">
        <v>0</v>
      </c>
      <c r="AL33" s="293"/>
      <c r="AM33" s="293"/>
      <c r="AN33" s="293"/>
      <c r="AO33" s="293"/>
      <c r="AP33" s="42"/>
      <c r="AQ33" s="42"/>
      <c r="AR33" s="43"/>
      <c r="BE33" s="282"/>
    </row>
    <row r="34" spans="1:57" s="2" customFormat="1" ht="7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1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298" t="s">
        <v>50</v>
      </c>
      <c r="Y35" s="296"/>
      <c r="Z35" s="296"/>
      <c r="AA35" s="296"/>
      <c r="AB35" s="296"/>
      <c r="AC35" s="46"/>
      <c r="AD35" s="46"/>
      <c r="AE35" s="46"/>
      <c r="AF35" s="46"/>
      <c r="AG35" s="46"/>
      <c r="AH35" s="46"/>
      <c r="AI35" s="46"/>
      <c r="AJ35" s="46"/>
      <c r="AK35" s="295">
        <f>SUM(AK26:AK33)</f>
        <v>0</v>
      </c>
      <c r="AL35" s="296"/>
      <c r="AM35" s="296"/>
      <c r="AN35" s="296"/>
      <c r="AO35" s="297"/>
      <c r="AP35" s="44"/>
      <c r="AQ35" s="44"/>
      <c r="AR35" s="40"/>
      <c r="BE35" s="35"/>
    </row>
    <row r="36" spans="1:57" s="2" customFormat="1" ht="7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48"/>
      <c r="C49" s="49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52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0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0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0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0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0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0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0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0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0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5">
      <c r="A60" s="35"/>
      <c r="B60" s="36"/>
      <c r="C60" s="37"/>
      <c r="D60" s="53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53</v>
      </c>
      <c r="AI60" s="39"/>
      <c r="AJ60" s="39"/>
      <c r="AK60" s="39"/>
      <c r="AL60" s="39"/>
      <c r="AM60" s="53" t="s">
        <v>54</v>
      </c>
      <c r="AN60" s="39"/>
      <c r="AO60" s="39"/>
      <c r="AP60" s="37"/>
      <c r="AQ60" s="37"/>
      <c r="AR60" s="40"/>
      <c r="BE60" s="35"/>
    </row>
    <row r="61" spans="1:57" ht="10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0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0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">
      <c r="A64" s="35"/>
      <c r="B64" s="36"/>
      <c r="C64" s="37"/>
      <c r="D64" s="50" t="s">
        <v>55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56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0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0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0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0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0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0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0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0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0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5">
      <c r="A75" s="35"/>
      <c r="B75" s="36"/>
      <c r="C75" s="37"/>
      <c r="D75" s="53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53</v>
      </c>
      <c r="AI75" s="39"/>
      <c r="AJ75" s="39"/>
      <c r="AK75" s="39"/>
      <c r="AL75" s="39"/>
      <c r="AM75" s="53" t="s">
        <v>54</v>
      </c>
      <c r="AN75" s="39"/>
      <c r="AO75" s="39"/>
      <c r="AP75" s="37"/>
      <c r="AQ75" s="37"/>
      <c r="AR75" s="40"/>
      <c r="BE75" s="35"/>
    </row>
    <row r="76" spans="1:57" s="2" customFormat="1" ht="10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7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7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5" customHeight="1">
      <c r="A82" s="35"/>
      <c r="B82" s="36"/>
      <c r="C82" s="24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2011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7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59" t="str">
        <f>K6</f>
        <v>Volnočasové I-Studio v Domě dětí Fontána Bohumín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4"/>
      <c r="AQ85" s="64"/>
      <c r="AR85" s="65"/>
    </row>
    <row r="86" spans="1:91" s="2" customFormat="1" ht="7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Bohumín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61" t="str">
        <f>IF(AN8= "","",AN8)</f>
        <v>26. 11. 2020</v>
      </c>
      <c r="AN87" s="261"/>
      <c r="AO87" s="37"/>
      <c r="AP87" s="37"/>
      <c r="AQ87" s="37"/>
      <c r="AR87" s="40"/>
      <c r="BE87" s="35"/>
    </row>
    <row r="88" spans="1:91" s="2" customFormat="1" ht="7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4.9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Bohumín, Masarykova 158, Bohumín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62" t="str">
        <f>IF(E17="","",E17)</f>
        <v>MAP architekti</v>
      </c>
      <c r="AN89" s="263"/>
      <c r="AO89" s="263"/>
      <c r="AP89" s="263"/>
      <c r="AQ89" s="37"/>
      <c r="AR89" s="40"/>
      <c r="AS89" s="264" t="s">
        <v>58</v>
      </c>
      <c r="AT89" s="26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4.9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262" t="str">
        <f>IF(E20="","",E20)</f>
        <v>Hořák</v>
      </c>
      <c r="AN90" s="263"/>
      <c r="AO90" s="263"/>
      <c r="AP90" s="263"/>
      <c r="AQ90" s="37"/>
      <c r="AR90" s="40"/>
      <c r="AS90" s="266"/>
      <c r="AT90" s="26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7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68"/>
      <c r="AT91" s="26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0" t="s">
        <v>59</v>
      </c>
      <c r="D92" s="271"/>
      <c r="E92" s="271"/>
      <c r="F92" s="271"/>
      <c r="G92" s="271"/>
      <c r="H92" s="74"/>
      <c r="I92" s="273" t="s">
        <v>60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2" t="s">
        <v>61</v>
      </c>
      <c r="AH92" s="271"/>
      <c r="AI92" s="271"/>
      <c r="AJ92" s="271"/>
      <c r="AK92" s="271"/>
      <c r="AL92" s="271"/>
      <c r="AM92" s="271"/>
      <c r="AN92" s="273" t="s">
        <v>62</v>
      </c>
      <c r="AO92" s="271"/>
      <c r="AP92" s="274"/>
      <c r="AQ92" s="75" t="s">
        <v>63</v>
      </c>
      <c r="AR92" s="40"/>
      <c r="AS92" s="76" t="s">
        <v>64</v>
      </c>
      <c r="AT92" s="77" t="s">
        <v>65</v>
      </c>
      <c r="AU92" s="77" t="s">
        <v>66</v>
      </c>
      <c r="AV92" s="77" t="s">
        <v>67</v>
      </c>
      <c r="AW92" s="77" t="s">
        <v>68</v>
      </c>
      <c r="AX92" s="77" t="s">
        <v>69</v>
      </c>
      <c r="AY92" s="77" t="s">
        <v>70</v>
      </c>
      <c r="AZ92" s="77" t="s">
        <v>71</v>
      </c>
      <c r="BA92" s="77" t="s">
        <v>72</v>
      </c>
      <c r="BB92" s="77" t="s">
        <v>73</v>
      </c>
      <c r="BC92" s="77" t="s">
        <v>74</v>
      </c>
      <c r="BD92" s="78" t="s">
        <v>75</v>
      </c>
      <c r="BE92" s="35"/>
    </row>
    <row r="93" spans="1:91" s="2" customFormat="1" ht="10.7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>
      <c r="B94" s="82"/>
      <c r="C94" s="83" t="s">
        <v>76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78">
        <f>ROUND(SUM(AG95:AG100),2)</f>
        <v>0</v>
      </c>
      <c r="AH94" s="278"/>
      <c r="AI94" s="278"/>
      <c r="AJ94" s="278"/>
      <c r="AK94" s="278"/>
      <c r="AL94" s="278"/>
      <c r="AM94" s="278"/>
      <c r="AN94" s="279">
        <f t="shared" ref="AN94:AN100" si="0">SUM(AG94,AT94)</f>
        <v>0</v>
      </c>
      <c r="AO94" s="279"/>
      <c r="AP94" s="279"/>
      <c r="AQ94" s="86" t="s">
        <v>1</v>
      </c>
      <c r="AR94" s="87"/>
      <c r="AS94" s="88">
        <f>ROUND(SUM(AS95:AS100),2)</f>
        <v>0</v>
      </c>
      <c r="AT94" s="89">
        <f t="shared" ref="AT94:AT100" si="1">ROUND(SUM(AV94:AW94),2)</f>
        <v>0</v>
      </c>
      <c r="AU94" s="90">
        <f>ROUND(SUM(AU95:AU100),5)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ROUND(SUM(AZ95:AZ100),2)</f>
        <v>0</v>
      </c>
      <c r="BA94" s="89">
        <f>ROUND(SUM(BA95:BA100),2)</f>
        <v>0</v>
      </c>
      <c r="BB94" s="89">
        <f>ROUND(SUM(BB95:BB100),2)</f>
        <v>0</v>
      </c>
      <c r="BC94" s="89">
        <f>ROUND(SUM(BC95:BC100),2)</f>
        <v>0</v>
      </c>
      <c r="BD94" s="91">
        <f>ROUND(SUM(BD95:BD100),2)</f>
        <v>0</v>
      </c>
      <c r="BS94" s="92" t="s">
        <v>77</v>
      </c>
      <c r="BT94" s="92" t="s">
        <v>78</v>
      </c>
      <c r="BU94" s="93" t="s">
        <v>79</v>
      </c>
      <c r="BV94" s="92" t="s">
        <v>80</v>
      </c>
      <c r="BW94" s="92" t="s">
        <v>5</v>
      </c>
      <c r="BX94" s="92" t="s">
        <v>81</v>
      </c>
      <c r="CL94" s="92" t="s">
        <v>1</v>
      </c>
    </row>
    <row r="95" spans="1:91" s="7" customFormat="1" ht="26" customHeight="1">
      <c r="A95" s="94" t="s">
        <v>82</v>
      </c>
      <c r="B95" s="95"/>
      <c r="C95" s="96"/>
      <c r="D95" s="275" t="s">
        <v>83</v>
      </c>
      <c r="E95" s="275"/>
      <c r="F95" s="275"/>
      <c r="G95" s="275"/>
      <c r="H95" s="275"/>
      <c r="I95" s="97"/>
      <c r="J95" s="275" t="s">
        <v>84</v>
      </c>
      <c r="K95" s="275"/>
      <c r="L95" s="275"/>
      <c r="M95" s="275"/>
      <c r="N95" s="275"/>
      <c r="O95" s="275"/>
      <c r="P95" s="275"/>
      <c r="Q95" s="275"/>
      <c r="R95" s="275"/>
      <c r="S95" s="275"/>
      <c r="T95" s="275"/>
      <c r="U95" s="275"/>
      <c r="V95" s="275"/>
      <c r="W95" s="275"/>
      <c r="X95" s="275"/>
      <c r="Y95" s="275"/>
      <c r="Z95" s="275"/>
      <c r="AA95" s="275"/>
      <c r="AB95" s="275"/>
      <c r="AC95" s="275"/>
      <c r="AD95" s="275"/>
      <c r="AE95" s="275"/>
      <c r="AF95" s="275"/>
      <c r="AG95" s="276">
        <f>'2601 - D.1.1 Architektoni...'!J30</f>
        <v>0</v>
      </c>
      <c r="AH95" s="277"/>
      <c r="AI95" s="277"/>
      <c r="AJ95" s="277"/>
      <c r="AK95" s="277"/>
      <c r="AL95" s="277"/>
      <c r="AM95" s="277"/>
      <c r="AN95" s="276">
        <f t="shared" si="0"/>
        <v>0</v>
      </c>
      <c r="AO95" s="277"/>
      <c r="AP95" s="277"/>
      <c r="AQ95" s="98" t="s">
        <v>85</v>
      </c>
      <c r="AR95" s="99"/>
      <c r="AS95" s="100">
        <v>0</v>
      </c>
      <c r="AT95" s="101">
        <f t="shared" si="1"/>
        <v>0</v>
      </c>
      <c r="AU95" s="102">
        <f>'2601 - D.1.1 Architektoni...'!P132</f>
        <v>0</v>
      </c>
      <c r="AV95" s="101">
        <f>'2601 - D.1.1 Architektoni...'!J33</f>
        <v>0</v>
      </c>
      <c r="AW95" s="101">
        <f>'2601 - D.1.1 Architektoni...'!J34</f>
        <v>0</v>
      </c>
      <c r="AX95" s="101">
        <f>'2601 - D.1.1 Architektoni...'!J35</f>
        <v>0</v>
      </c>
      <c r="AY95" s="101">
        <f>'2601 - D.1.1 Architektoni...'!J36</f>
        <v>0</v>
      </c>
      <c r="AZ95" s="101">
        <f>'2601 - D.1.1 Architektoni...'!F33</f>
        <v>0</v>
      </c>
      <c r="BA95" s="101">
        <f>'2601 - D.1.1 Architektoni...'!F34</f>
        <v>0</v>
      </c>
      <c r="BB95" s="101">
        <f>'2601 - D.1.1 Architektoni...'!F35</f>
        <v>0</v>
      </c>
      <c r="BC95" s="101">
        <f>'2601 - D.1.1 Architektoni...'!F36</f>
        <v>0</v>
      </c>
      <c r="BD95" s="103">
        <f>'2601 - D.1.1 Architektoni...'!F37</f>
        <v>0</v>
      </c>
      <c r="BT95" s="104" t="s">
        <v>86</v>
      </c>
      <c r="BV95" s="104" t="s">
        <v>80</v>
      </c>
      <c r="BW95" s="104" t="s">
        <v>87</v>
      </c>
      <c r="BX95" s="104" t="s">
        <v>5</v>
      </c>
      <c r="CL95" s="104" t="s">
        <v>1</v>
      </c>
      <c r="CM95" s="104" t="s">
        <v>88</v>
      </c>
    </row>
    <row r="96" spans="1:91" s="7" customFormat="1" ht="26" customHeight="1">
      <c r="A96" s="94" t="s">
        <v>82</v>
      </c>
      <c r="B96" s="95"/>
      <c r="C96" s="96"/>
      <c r="D96" s="275" t="s">
        <v>89</v>
      </c>
      <c r="E96" s="275"/>
      <c r="F96" s="275"/>
      <c r="G96" s="275"/>
      <c r="H96" s="275"/>
      <c r="I96" s="97"/>
      <c r="J96" s="275" t="s">
        <v>90</v>
      </c>
      <c r="K96" s="275"/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6">
        <f>'2602 - D.1.1 Architektoni...'!J30</f>
        <v>0</v>
      </c>
      <c r="AH96" s="277"/>
      <c r="AI96" s="277"/>
      <c r="AJ96" s="277"/>
      <c r="AK96" s="277"/>
      <c r="AL96" s="277"/>
      <c r="AM96" s="277"/>
      <c r="AN96" s="276">
        <f t="shared" si="0"/>
        <v>0</v>
      </c>
      <c r="AO96" s="277"/>
      <c r="AP96" s="277"/>
      <c r="AQ96" s="98" t="s">
        <v>85</v>
      </c>
      <c r="AR96" s="99"/>
      <c r="AS96" s="100">
        <v>0</v>
      </c>
      <c r="AT96" s="101">
        <f t="shared" si="1"/>
        <v>0</v>
      </c>
      <c r="AU96" s="102">
        <f>'2602 - D.1.1 Architektoni...'!P130</f>
        <v>0</v>
      </c>
      <c r="AV96" s="101">
        <f>'2602 - D.1.1 Architektoni...'!J33</f>
        <v>0</v>
      </c>
      <c r="AW96" s="101">
        <f>'2602 - D.1.1 Architektoni...'!J34</f>
        <v>0</v>
      </c>
      <c r="AX96" s="101">
        <f>'2602 - D.1.1 Architektoni...'!J35</f>
        <v>0</v>
      </c>
      <c r="AY96" s="101">
        <f>'2602 - D.1.1 Architektoni...'!J36</f>
        <v>0</v>
      </c>
      <c r="AZ96" s="101">
        <f>'2602 - D.1.1 Architektoni...'!F33</f>
        <v>0</v>
      </c>
      <c r="BA96" s="101">
        <f>'2602 - D.1.1 Architektoni...'!F34</f>
        <v>0</v>
      </c>
      <c r="BB96" s="101">
        <f>'2602 - D.1.1 Architektoni...'!F35</f>
        <v>0</v>
      </c>
      <c r="BC96" s="101">
        <f>'2602 - D.1.1 Architektoni...'!F36</f>
        <v>0</v>
      </c>
      <c r="BD96" s="103">
        <f>'2602 - D.1.1 Architektoni...'!F37</f>
        <v>0</v>
      </c>
      <c r="BT96" s="104" t="s">
        <v>86</v>
      </c>
      <c r="BV96" s="104" t="s">
        <v>80</v>
      </c>
      <c r="BW96" s="104" t="s">
        <v>91</v>
      </c>
      <c r="BX96" s="104" t="s">
        <v>5</v>
      </c>
      <c r="CL96" s="104" t="s">
        <v>1</v>
      </c>
      <c r="CM96" s="104" t="s">
        <v>88</v>
      </c>
    </row>
    <row r="97" spans="1:91" s="7" customFormat="1" ht="26" customHeight="1">
      <c r="A97" s="94" t="s">
        <v>82</v>
      </c>
      <c r="B97" s="95"/>
      <c r="C97" s="96"/>
      <c r="D97" s="275" t="s">
        <v>92</v>
      </c>
      <c r="E97" s="275"/>
      <c r="F97" s="275"/>
      <c r="G97" s="275"/>
      <c r="H97" s="275"/>
      <c r="I97" s="97"/>
      <c r="J97" s="275" t="s">
        <v>93</v>
      </c>
      <c r="K97" s="275"/>
      <c r="L97" s="275"/>
      <c r="M97" s="275"/>
      <c r="N97" s="275"/>
      <c r="O97" s="275"/>
      <c r="P97" s="275"/>
      <c r="Q97" s="275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275"/>
      <c r="AC97" s="275"/>
      <c r="AD97" s="275"/>
      <c r="AE97" s="275"/>
      <c r="AF97" s="275"/>
      <c r="AG97" s="276">
        <f>'2603 - D.1.1 Architektoni...'!J30</f>
        <v>0</v>
      </c>
      <c r="AH97" s="277"/>
      <c r="AI97" s="277"/>
      <c r="AJ97" s="277"/>
      <c r="AK97" s="277"/>
      <c r="AL97" s="277"/>
      <c r="AM97" s="277"/>
      <c r="AN97" s="276">
        <f t="shared" si="0"/>
        <v>0</v>
      </c>
      <c r="AO97" s="277"/>
      <c r="AP97" s="277"/>
      <c r="AQ97" s="98" t="s">
        <v>85</v>
      </c>
      <c r="AR97" s="99"/>
      <c r="AS97" s="100">
        <v>0</v>
      </c>
      <c r="AT97" s="101">
        <f t="shared" si="1"/>
        <v>0</v>
      </c>
      <c r="AU97" s="102">
        <f>'2603 - D.1.1 Architektoni...'!P130</f>
        <v>0</v>
      </c>
      <c r="AV97" s="101">
        <f>'2603 - D.1.1 Architektoni...'!J33</f>
        <v>0</v>
      </c>
      <c r="AW97" s="101">
        <f>'2603 - D.1.1 Architektoni...'!J34</f>
        <v>0</v>
      </c>
      <c r="AX97" s="101">
        <f>'2603 - D.1.1 Architektoni...'!J35</f>
        <v>0</v>
      </c>
      <c r="AY97" s="101">
        <f>'2603 - D.1.1 Architektoni...'!J36</f>
        <v>0</v>
      </c>
      <c r="AZ97" s="101">
        <f>'2603 - D.1.1 Architektoni...'!F33</f>
        <v>0</v>
      </c>
      <c r="BA97" s="101">
        <f>'2603 - D.1.1 Architektoni...'!F34</f>
        <v>0</v>
      </c>
      <c r="BB97" s="101">
        <f>'2603 - D.1.1 Architektoni...'!F35</f>
        <v>0</v>
      </c>
      <c r="BC97" s="101">
        <f>'2603 - D.1.1 Architektoni...'!F36</f>
        <v>0</v>
      </c>
      <c r="BD97" s="103">
        <f>'2603 - D.1.1 Architektoni...'!F37</f>
        <v>0</v>
      </c>
      <c r="BT97" s="104" t="s">
        <v>86</v>
      </c>
      <c r="BV97" s="104" t="s">
        <v>80</v>
      </c>
      <c r="BW97" s="104" t="s">
        <v>94</v>
      </c>
      <c r="BX97" s="104" t="s">
        <v>5</v>
      </c>
      <c r="CL97" s="104" t="s">
        <v>1</v>
      </c>
      <c r="CM97" s="104" t="s">
        <v>88</v>
      </c>
    </row>
    <row r="98" spans="1:91" s="7" customFormat="1" ht="26" customHeight="1">
      <c r="A98" s="94" t="s">
        <v>82</v>
      </c>
      <c r="B98" s="95"/>
      <c r="C98" s="96"/>
      <c r="D98" s="275" t="s">
        <v>95</v>
      </c>
      <c r="E98" s="275"/>
      <c r="F98" s="275"/>
      <c r="G98" s="275"/>
      <c r="H98" s="275"/>
      <c r="I98" s="97"/>
      <c r="J98" s="275" t="s">
        <v>96</v>
      </c>
      <c r="K98" s="275"/>
      <c r="L98" s="275"/>
      <c r="M98" s="275"/>
      <c r="N98" s="275"/>
      <c r="O98" s="275"/>
      <c r="P98" s="275"/>
      <c r="Q98" s="275"/>
      <c r="R98" s="275"/>
      <c r="S98" s="275"/>
      <c r="T98" s="275"/>
      <c r="U98" s="275"/>
      <c r="V98" s="275"/>
      <c r="W98" s="275"/>
      <c r="X98" s="275"/>
      <c r="Y98" s="275"/>
      <c r="Z98" s="275"/>
      <c r="AA98" s="275"/>
      <c r="AB98" s="275"/>
      <c r="AC98" s="275"/>
      <c r="AD98" s="275"/>
      <c r="AE98" s="275"/>
      <c r="AF98" s="275"/>
      <c r="AG98" s="276">
        <f>'2604 - D.1.1 Architektoni...'!J30</f>
        <v>0</v>
      </c>
      <c r="AH98" s="277"/>
      <c r="AI98" s="277"/>
      <c r="AJ98" s="277"/>
      <c r="AK98" s="277"/>
      <c r="AL98" s="277"/>
      <c r="AM98" s="277"/>
      <c r="AN98" s="276">
        <f t="shared" si="0"/>
        <v>0</v>
      </c>
      <c r="AO98" s="277"/>
      <c r="AP98" s="277"/>
      <c r="AQ98" s="98" t="s">
        <v>85</v>
      </c>
      <c r="AR98" s="99"/>
      <c r="AS98" s="100">
        <v>0</v>
      </c>
      <c r="AT98" s="101">
        <f t="shared" si="1"/>
        <v>0</v>
      </c>
      <c r="AU98" s="102">
        <f>'2604 - D.1.1 Architektoni...'!P131</f>
        <v>0</v>
      </c>
      <c r="AV98" s="101">
        <f>'2604 - D.1.1 Architektoni...'!J33</f>
        <v>0</v>
      </c>
      <c r="AW98" s="101">
        <f>'2604 - D.1.1 Architektoni...'!J34</f>
        <v>0</v>
      </c>
      <c r="AX98" s="101">
        <f>'2604 - D.1.1 Architektoni...'!J35</f>
        <v>0</v>
      </c>
      <c r="AY98" s="101">
        <f>'2604 - D.1.1 Architektoni...'!J36</f>
        <v>0</v>
      </c>
      <c r="AZ98" s="101">
        <f>'2604 - D.1.1 Architektoni...'!F33</f>
        <v>0</v>
      </c>
      <c r="BA98" s="101">
        <f>'2604 - D.1.1 Architektoni...'!F34</f>
        <v>0</v>
      </c>
      <c r="BB98" s="101">
        <f>'2604 - D.1.1 Architektoni...'!F35</f>
        <v>0</v>
      </c>
      <c r="BC98" s="101">
        <f>'2604 - D.1.1 Architektoni...'!F36</f>
        <v>0</v>
      </c>
      <c r="BD98" s="103">
        <f>'2604 - D.1.1 Architektoni...'!F37</f>
        <v>0</v>
      </c>
      <c r="BT98" s="104" t="s">
        <v>86</v>
      </c>
      <c r="BV98" s="104" t="s">
        <v>80</v>
      </c>
      <c r="BW98" s="104" t="s">
        <v>97</v>
      </c>
      <c r="BX98" s="104" t="s">
        <v>5</v>
      </c>
      <c r="CL98" s="104" t="s">
        <v>1</v>
      </c>
      <c r="CM98" s="104" t="s">
        <v>88</v>
      </c>
    </row>
    <row r="99" spans="1:91" s="7" customFormat="1" ht="24" customHeight="1">
      <c r="A99" s="94" t="s">
        <v>82</v>
      </c>
      <c r="B99" s="95"/>
      <c r="C99" s="96"/>
      <c r="D99" s="275" t="s">
        <v>98</v>
      </c>
      <c r="E99" s="275"/>
      <c r="F99" s="275"/>
      <c r="G99" s="275"/>
      <c r="H99" s="275"/>
      <c r="I99" s="97"/>
      <c r="J99" s="275" t="s">
        <v>99</v>
      </c>
      <c r="K99" s="275"/>
      <c r="L99" s="275"/>
      <c r="M99" s="275"/>
      <c r="N99" s="275"/>
      <c r="O99" s="275"/>
      <c r="P99" s="275"/>
      <c r="Q99" s="275"/>
      <c r="R99" s="275"/>
      <c r="S99" s="275"/>
      <c r="T99" s="275"/>
      <c r="U99" s="275"/>
      <c r="V99" s="275"/>
      <c r="W99" s="275"/>
      <c r="X99" s="275"/>
      <c r="Y99" s="275"/>
      <c r="Z99" s="275"/>
      <c r="AA99" s="275"/>
      <c r="AB99" s="275"/>
      <c r="AC99" s="275"/>
      <c r="AD99" s="275"/>
      <c r="AE99" s="275"/>
      <c r="AF99" s="275"/>
      <c r="AG99" s="276">
        <f>'2605 - Elektroinstalace -...'!J30</f>
        <v>0</v>
      </c>
      <c r="AH99" s="277"/>
      <c r="AI99" s="277"/>
      <c r="AJ99" s="277"/>
      <c r="AK99" s="277"/>
      <c r="AL99" s="277"/>
      <c r="AM99" s="277"/>
      <c r="AN99" s="276">
        <f t="shared" si="0"/>
        <v>0</v>
      </c>
      <c r="AO99" s="277"/>
      <c r="AP99" s="277"/>
      <c r="AQ99" s="98" t="s">
        <v>85</v>
      </c>
      <c r="AR99" s="99"/>
      <c r="AS99" s="100">
        <v>0</v>
      </c>
      <c r="AT99" s="101">
        <f t="shared" si="1"/>
        <v>0</v>
      </c>
      <c r="AU99" s="102">
        <f>'2605 - Elektroinstalace -...'!P118</f>
        <v>0</v>
      </c>
      <c r="AV99" s="101">
        <f>'2605 - Elektroinstalace -...'!J33</f>
        <v>0</v>
      </c>
      <c r="AW99" s="101">
        <f>'2605 - Elektroinstalace -...'!J34</f>
        <v>0</v>
      </c>
      <c r="AX99" s="101">
        <f>'2605 - Elektroinstalace -...'!J35</f>
        <v>0</v>
      </c>
      <c r="AY99" s="101">
        <f>'2605 - Elektroinstalace -...'!J36</f>
        <v>0</v>
      </c>
      <c r="AZ99" s="101">
        <f>'2605 - Elektroinstalace -...'!F33</f>
        <v>0</v>
      </c>
      <c r="BA99" s="101">
        <f>'2605 - Elektroinstalace -...'!F34</f>
        <v>0</v>
      </c>
      <c r="BB99" s="101">
        <f>'2605 - Elektroinstalace -...'!F35</f>
        <v>0</v>
      </c>
      <c r="BC99" s="101">
        <f>'2605 - Elektroinstalace -...'!F36</f>
        <v>0</v>
      </c>
      <c r="BD99" s="103">
        <f>'2605 - Elektroinstalace -...'!F37</f>
        <v>0</v>
      </c>
      <c r="BT99" s="104" t="s">
        <v>86</v>
      </c>
      <c r="BV99" s="104" t="s">
        <v>80</v>
      </c>
      <c r="BW99" s="104" t="s">
        <v>100</v>
      </c>
      <c r="BX99" s="104" t="s">
        <v>5</v>
      </c>
      <c r="CL99" s="104" t="s">
        <v>1</v>
      </c>
      <c r="CM99" s="104" t="s">
        <v>88</v>
      </c>
    </row>
    <row r="100" spans="1:91" s="7" customFormat="1" ht="25" customHeight="1">
      <c r="A100" s="94" t="s">
        <v>82</v>
      </c>
      <c r="B100" s="95"/>
      <c r="C100" s="96"/>
      <c r="D100" s="275" t="s">
        <v>101</v>
      </c>
      <c r="E100" s="275"/>
      <c r="F100" s="275"/>
      <c r="G100" s="275"/>
      <c r="H100" s="275"/>
      <c r="I100" s="97"/>
      <c r="J100" s="275" t="s">
        <v>102</v>
      </c>
      <c r="K100" s="275"/>
      <c r="L100" s="275"/>
      <c r="M100" s="275"/>
      <c r="N100" s="275"/>
      <c r="O100" s="275"/>
      <c r="P100" s="275"/>
      <c r="Q100" s="275"/>
      <c r="R100" s="275"/>
      <c r="S100" s="275"/>
      <c r="T100" s="275"/>
      <c r="U100" s="275"/>
      <c r="V100" s="275"/>
      <c r="W100" s="275"/>
      <c r="X100" s="275"/>
      <c r="Y100" s="275"/>
      <c r="Z100" s="275"/>
      <c r="AA100" s="275"/>
      <c r="AB100" s="275"/>
      <c r="AC100" s="275"/>
      <c r="AD100" s="275"/>
      <c r="AE100" s="275"/>
      <c r="AF100" s="275"/>
      <c r="AG100" s="276">
        <f>'2606 - Vedlejší rozpočtov...'!J30</f>
        <v>0</v>
      </c>
      <c r="AH100" s="277"/>
      <c r="AI100" s="277"/>
      <c r="AJ100" s="277"/>
      <c r="AK100" s="277"/>
      <c r="AL100" s="277"/>
      <c r="AM100" s="277"/>
      <c r="AN100" s="276">
        <f t="shared" si="0"/>
        <v>0</v>
      </c>
      <c r="AO100" s="277"/>
      <c r="AP100" s="277"/>
      <c r="AQ100" s="98" t="s">
        <v>103</v>
      </c>
      <c r="AR100" s="99"/>
      <c r="AS100" s="105">
        <v>0</v>
      </c>
      <c r="AT100" s="106">
        <f t="shared" si="1"/>
        <v>0</v>
      </c>
      <c r="AU100" s="107">
        <f>'2606 - Vedlejší rozpočtov...'!P119</f>
        <v>0</v>
      </c>
      <c r="AV100" s="106">
        <f>'2606 - Vedlejší rozpočtov...'!J33</f>
        <v>0</v>
      </c>
      <c r="AW100" s="106">
        <f>'2606 - Vedlejší rozpočtov...'!J34</f>
        <v>0</v>
      </c>
      <c r="AX100" s="106">
        <f>'2606 - Vedlejší rozpočtov...'!J35</f>
        <v>0</v>
      </c>
      <c r="AY100" s="106">
        <f>'2606 - Vedlejší rozpočtov...'!J36</f>
        <v>0</v>
      </c>
      <c r="AZ100" s="106">
        <f>'2606 - Vedlejší rozpočtov...'!F33</f>
        <v>0</v>
      </c>
      <c r="BA100" s="106">
        <f>'2606 - Vedlejší rozpočtov...'!F34</f>
        <v>0</v>
      </c>
      <c r="BB100" s="106">
        <f>'2606 - Vedlejší rozpočtov...'!F35</f>
        <v>0</v>
      </c>
      <c r="BC100" s="106">
        <f>'2606 - Vedlejší rozpočtov...'!F36</f>
        <v>0</v>
      </c>
      <c r="BD100" s="108">
        <f>'2606 - Vedlejší rozpočtov...'!F37</f>
        <v>0</v>
      </c>
      <c r="BT100" s="104" t="s">
        <v>86</v>
      </c>
      <c r="BV100" s="104" t="s">
        <v>80</v>
      </c>
      <c r="BW100" s="104" t="s">
        <v>104</v>
      </c>
      <c r="BX100" s="104" t="s">
        <v>5</v>
      </c>
      <c r="CL100" s="104" t="s">
        <v>1</v>
      </c>
      <c r="CM100" s="104" t="s">
        <v>88</v>
      </c>
    </row>
    <row r="101" spans="1:9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0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91" s="2" customFormat="1" ht="7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40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algorithmName="SHA-512" hashValue="Q8KMDvcNuQtcOHzJcncf1GgoSMdrbERiyVjqCvQ+M3q614b/MIN9n3yA7CpJumcLS79jp/Hk8Cri6hlIJxHhVg==" saltValue="70ofBkUd/N3c9Qp6BHrP04x2LXyWXhMIKCE4jIvu7S/NJosT42DPpUhswOvEzg/bwfJaoDZU+zB7W1juXPOPFQ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2601 - D.1.1 Architektoni...'!C2" display="/" xr:uid="{00000000-0004-0000-0000-000000000000}"/>
    <hyperlink ref="A96" location="'2602 - D.1.1 Architektoni...'!C2" display="/" xr:uid="{00000000-0004-0000-0000-000001000000}"/>
    <hyperlink ref="A97" location="'2603 - D.1.1 Architektoni...'!C2" display="/" xr:uid="{00000000-0004-0000-0000-000002000000}"/>
    <hyperlink ref="A98" location="'2604 - D.1.1 Architektoni...'!C2" display="/" xr:uid="{00000000-0004-0000-0000-000003000000}"/>
    <hyperlink ref="A99" location="'2605 - Elektroinstalace -...'!C2" display="/" xr:uid="{00000000-0004-0000-0000-000004000000}"/>
    <hyperlink ref="A100" location="'2606 - Vedlejší rozpočtov...'!C2" display="/" xr:uid="{00000000-0004-0000-0000-000005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35"/>
  <sheetViews>
    <sheetView showGridLines="0" workbookViewId="0"/>
  </sheetViews>
  <sheetFormatPr defaultRowHeight="14.5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8.8867187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8.88671875" style="1" hidden="1"/>
  </cols>
  <sheetData>
    <row r="2" spans="1:46" s="1" customFormat="1" ht="37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87</v>
      </c>
    </row>
    <row r="3" spans="1:46" s="1" customFormat="1" ht="7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5" customHeight="1">
      <c r="B4" s="21"/>
      <c r="D4" s="111" t="s">
        <v>105</v>
      </c>
      <c r="L4" s="21"/>
      <c r="M4" s="112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4.5" customHeight="1">
      <c r="B7" s="21"/>
      <c r="E7" s="300" t="str">
        <f>'Rekapitulace stavby'!K6</f>
        <v>Volnočasové I-Studio v Domě dětí Fontána Bohumín</v>
      </c>
      <c r="F7" s="301"/>
      <c r="G7" s="301"/>
      <c r="H7" s="301"/>
      <c r="L7" s="21"/>
    </row>
    <row r="8" spans="1:46" s="2" customFormat="1" ht="12" customHeight="1">
      <c r="A8" s="35"/>
      <c r="B8" s="40"/>
      <c r="C8" s="35"/>
      <c r="D8" s="113" t="s">
        <v>106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5" customHeight="1">
      <c r="A9" s="35"/>
      <c r="B9" s="40"/>
      <c r="C9" s="35"/>
      <c r="D9" s="35"/>
      <c r="E9" s="302" t="s">
        <v>107</v>
      </c>
      <c r="F9" s="303"/>
      <c r="G9" s="303"/>
      <c r="H9" s="30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26. 11. 2020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4" t="str">
        <f>'Rekapitulace stavby'!E14</f>
        <v>Vyplň údaj</v>
      </c>
      <c r="F18" s="305"/>
      <c r="G18" s="305"/>
      <c r="H18" s="305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31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32</v>
      </c>
      <c r="F21" s="35"/>
      <c r="G21" s="35"/>
      <c r="H21" s="35"/>
      <c r="I21" s="113" t="s">
        <v>27</v>
      </c>
      <c r="J21" s="114" t="s">
        <v>33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5" customHeight="1">
      <c r="A27" s="116"/>
      <c r="B27" s="117"/>
      <c r="C27" s="116"/>
      <c r="D27" s="116"/>
      <c r="E27" s="306" t="s">
        <v>1</v>
      </c>
      <c r="F27" s="306"/>
      <c r="G27" s="306"/>
      <c r="H27" s="30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ROUND(J132,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42</v>
      </c>
      <c r="E33" s="113" t="s">
        <v>43</v>
      </c>
      <c r="F33" s="124">
        <f>ROUND((SUM(BE132:BE334)),  2)</f>
        <v>0</v>
      </c>
      <c r="G33" s="35"/>
      <c r="H33" s="35"/>
      <c r="I33" s="125">
        <v>0.21</v>
      </c>
      <c r="J33" s="124">
        <f>ROUND(((SUM(BE132:BE334))*I33),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44</v>
      </c>
      <c r="F34" s="124">
        <f>ROUND((SUM(BF132:BF334)),  2)</f>
        <v>0</v>
      </c>
      <c r="G34" s="35"/>
      <c r="H34" s="35"/>
      <c r="I34" s="125">
        <v>0.15</v>
      </c>
      <c r="J34" s="124">
        <f>ROUND(((SUM(BF132:BF334))*I34),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45</v>
      </c>
      <c r="F35" s="124">
        <f>ROUND((SUM(BG132:BG334)),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46</v>
      </c>
      <c r="F36" s="124">
        <f>ROUND((SUM(BH132:BH334)),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47</v>
      </c>
      <c r="F37" s="124">
        <f>ROUND((SUM(BI132:BI334)),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7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5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4.5" customHeight="1">
      <c r="A85" s="35"/>
      <c r="B85" s="36"/>
      <c r="C85" s="37"/>
      <c r="D85" s="37"/>
      <c r="E85" s="307" t="str">
        <f>E7</f>
        <v>Volnočasové I-Studio v Domě dětí Fontána Bohumín</v>
      </c>
      <c r="F85" s="308"/>
      <c r="G85" s="308"/>
      <c r="H85" s="30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4.5" customHeight="1">
      <c r="A87" s="35"/>
      <c r="B87" s="36"/>
      <c r="C87" s="37"/>
      <c r="D87" s="37"/>
      <c r="E87" s="259" t="str">
        <f>E9</f>
        <v>2601 - D.1.1 Architektonicko-stavební řešení - UČEBNA 101</v>
      </c>
      <c r="F87" s="309"/>
      <c r="G87" s="309"/>
      <c r="H87" s="30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7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Bohumín</v>
      </c>
      <c r="G89" s="37"/>
      <c r="H89" s="37"/>
      <c r="I89" s="30" t="s">
        <v>22</v>
      </c>
      <c r="J89" s="67" t="str">
        <f>IF(J12="","",J12)</f>
        <v>26. 11. 2020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4.9" customHeight="1">
      <c r="A91" s="35"/>
      <c r="B91" s="36"/>
      <c r="C91" s="30" t="s">
        <v>24</v>
      </c>
      <c r="D91" s="37"/>
      <c r="E91" s="37"/>
      <c r="F91" s="28" t="str">
        <f>E15</f>
        <v>Město Bohumín, Masarykova 158, Bohumín</v>
      </c>
      <c r="G91" s="37"/>
      <c r="H91" s="37"/>
      <c r="I91" s="30" t="s">
        <v>30</v>
      </c>
      <c r="J91" s="33" t="str">
        <f>E21</f>
        <v>MAP architekti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4.9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Hořák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2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109</v>
      </c>
      <c r="D94" s="145"/>
      <c r="E94" s="145"/>
      <c r="F94" s="145"/>
      <c r="G94" s="145"/>
      <c r="H94" s="145"/>
      <c r="I94" s="145"/>
      <c r="J94" s="146" t="s">
        <v>110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>
      <c r="A96" s="35"/>
      <c r="B96" s="36"/>
      <c r="C96" s="147" t="s">
        <v>111</v>
      </c>
      <c r="D96" s="37"/>
      <c r="E96" s="37"/>
      <c r="F96" s="37"/>
      <c r="G96" s="37"/>
      <c r="H96" s="37"/>
      <c r="I96" s="37"/>
      <c r="J96" s="85">
        <f>J132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pans="2:12" s="9" customFormat="1" ht="25" customHeight="1">
      <c r="B97" s="148"/>
      <c r="C97" s="149"/>
      <c r="D97" s="150" t="s">
        <v>113</v>
      </c>
      <c r="E97" s="151"/>
      <c r="F97" s="151"/>
      <c r="G97" s="151"/>
      <c r="H97" s="151"/>
      <c r="I97" s="151"/>
      <c r="J97" s="152">
        <f>J133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114</v>
      </c>
      <c r="E98" s="157"/>
      <c r="F98" s="157"/>
      <c r="G98" s="157"/>
      <c r="H98" s="157"/>
      <c r="I98" s="157"/>
      <c r="J98" s="158">
        <f>J134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115</v>
      </c>
      <c r="E99" s="157"/>
      <c r="F99" s="157"/>
      <c r="G99" s="157"/>
      <c r="H99" s="157"/>
      <c r="I99" s="157"/>
      <c r="J99" s="158">
        <f>J138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116</v>
      </c>
      <c r="E100" s="157"/>
      <c r="F100" s="157"/>
      <c r="G100" s="157"/>
      <c r="H100" s="157"/>
      <c r="I100" s="157"/>
      <c r="J100" s="158">
        <f>J177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117</v>
      </c>
      <c r="E101" s="157"/>
      <c r="F101" s="157"/>
      <c r="G101" s="157"/>
      <c r="H101" s="157"/>
      <c r="I101" s="157"/>
      <c r="J101" s="158">
        <f>J188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118</v>
      </c>
      <c r="E102" s="157"/>
      <c r="F102" s="157"/>
      <c r="G102" s="157"/>
      <c r="H102" s="157"/>
      <c r="I102" s="157"/>
      <c r="J102" s="158">
        <f>J195</f>
        <v>0</v>
      </c>
      <c r="K102" s="155"/>
      <c r="L102" s="159"/>
    </row>
    <row r="103" spans="2:12" s="9" customFormat="1" ht="25" customHeight="1">
      <c r="B103" s="148"/>
      <c r="C103" s="149"/>
      <c r="D103" s="150" t="s">
        <v>119</v>
      </c>
      <c r="E103" s="151"/>
      <c r="F103" s="151"/>
      <c r="G103" s="151"/>
      <c r="H103" s="151"/>
      <c r="I103" s="151"/>
      <c r="J103" s="152">
        <f>J197</f>
        <v>0</v>
      </c>
      <c r="K103" s="149"/>
      <c r="L103" s="153"/>
    </row>
    <row r="104" spans="2:12" s="10" customFormat="1" ht="19.899999999999999" customHeight="1">
      <c r="B104" s="154"/>
      <c r="C104" s="155"/>
      <c r="D104" s="156" t="s">
        <v>120</v>
      </c>
      <c r="E104" s="157"/>
      <c r="F104" s="157"/>
      <c r="G104" s="157"/>
      <c r="H104" s="157"/>
      <c r="I104" s="157"/>
      <c r="J104" s="158">
        <f>J198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121</v>
      </c>
      <c r="E105" s="157"/>
      <c r="F105" s="157"/>
      <c r="G105" s="157"/>
      <c r="H105" s="157"/>
      <c r="I105" s="157"/>
      <c r="J105" s="158">
        <f>J211</f>
        <v>0</v>
      </c>
      <c r="K105" s="155"/>
      <c r="L105" s="159"/>
    </row>
    <row r="106" spans="2:12" s="10" customFormat="1" ht="19.899999999999999" customHeight="1">
      <c r="B106" s="154"/>
      <c r="C106" s="155"/>
      <c r="D106" s="156" t="s">
        <v>122</v>
      </c>
      <c r="E106" s="157"/>
      <c r="F106" s="157"/>
      <c r="G106" s="157"/>
      <c r="H106" s="157"/>
      <c r="I106" s="157"/>
      <c r="J106" s="158">
        <f>J224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123</v>
      </c>
      <c r="E107" s="157"/>
      <c r="F107" s="157"/>
      <c r="G107" s="157"/>
      <c r="H107" s="157"/>
      <c r="I107" s="157"/>
      <c r="J107" s="158">
        <f>J235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124</v>
      </c>
      <c r="E108" s="157"/>
      <c r="F108" s="157"/>
      <c r="G108" s="157"/>
      <c r="H108" s="157"/>
      <c r="I108" s="157"/>
      <c r="J108" s="158">
        <f>J252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125</v>
      </c>
      <c r="E109" s="157"/>
      <c r="F109" s="157"/>
      <c r="G109" s="157"/>
      <c r="H109" s="157"/>
      <c r="I109" s="157"/>
      <c r="J109" s="158">
        <f>J277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126</v>
      </c>
      <c r="E110" s="157"/>
      <c r="F110" s="157"/>
      <c r="G110" s="157"/>
      <c r="H110" s="157"/>
      <c r="I110" s="157"/>
      <c r="J110" s="158">
        <f>J292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127</v>
      </c>
      <c r="E111" s="157"/>
      <c r="F111" s="157"/>
      <c r="G111" s="157"/>
      <c r="H111" s="157"/>
      <c r="I111" s="157"/>
      <c r="J111" s="158">
        <f>J312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128</v>
      </c>
      <c r="E112" s="157"/>
      <c r="F112" s="157"/>
      <c r="G112" s="157"/>
      <c r="H112" s="157"/>
      <c r="I112" s="157"/>
      <c r="J112" s="158">
        <f>J327</f>
        <v>0</v>
      </c>
      <c r="K112" s="155"/>
      <c r="L112" s="159"/>
    </row>
    <row r="113" spans="1:31" s="2" customFormat="1" ht="21.7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7" customHeight="1">
      <c r="A114" s="3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pans="1:31" s="2" customFormat="1" ht="7" customHeight="1">
      <c r="A118" s="35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5" customHeight="1">
      <c r="A119" s="35"/>
      <c r="B119" s="36"/>
      <c r="C119" s="24" t="s">
        <v>129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7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4.5" customHeight="1">
      <c r="A122" s="35"/>
      <c r="B122" s="36"/>
      <c r="C122" s="37"/>
      <c r="D122" s="37"/>
      <c r="E122" s="307" t="str">
        <f>E7</f>
        <v>Volnočasové I-Studio v Domě dětí Fontána Bohumín</v>
      </c>
      <c r="F122" s="308"/>
      <c r="G122" s="308"/>
      <c r="H122" s="308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106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4.5" customHeight="1">
      <c r="A124" s="35"/>
      <c r="B124" s="36"/>
      <c r="C124" s="37"/>
      <c r="D124" s="37"/>
      <c r="E124" s="259" t="str">
        <f>E9</f>
        <v>2601 - D.1.1 Architektonicko-stavební řešení - UČEBNA 101</v>
      </c>
      <c r="F124" s="309"/>
      <c r="G124" s="309"/>
      <c r="H124" s="309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7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20</v>
      </c>
      <c r="D126" s="37"/>
      <c r="E126" s="37"/>
      <c r="F126" s="28" t="str">
        <f>F12</f>
        <v>Bohumín</v>
      </c>
      <c r="G126" s="37"/>
      <c r="H126" s="37"/>
      <c r="I126" s="30" t="s">
        <v>22</v>
      </c>
      <c r="J126" s="67" t="str">
        <f>IF(J12="","",J12)</f>
        <v>26. 11. 2020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7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4.9" customHeight="1">
      <c r="A128" s="35"/>
      <c r="B128" s="36"/>
      <c r="C128" s="30" t="s">
        <v>24</v>
      </c>
      <c r="D128" s="37"/>
      <c r="E128" s="37"/>
      <c r="F128" s="28" t="str">
        <f>E15</f>
        <v>Město Bohumín, Masarykova 158, Bohumín</v>
      </c>
      <c r="G128" s="37"/>
      <c r="H128" s="37"/>
      <c r="I128" s="30" t="s">
        <v>30</v>
      </c>
      <c r="J128" s="33" t="str">
        <f>E21</f>
        <v>MAP architekti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4.9" customHeight="1">
      <c r="A129" s="35"/>
      <c r="B129" s="36"/>
      <c r="C129" s="30" t="s">
        <v>28</v>
      </c>
      <c r="D129" s="37"/>
      <c r="E129" s="37"/>
      <c r="F129" s="28" t="str">
        <f>IF(E18="","",E18)</f>
        <v>Vyplň údaj</v>
      </c>
      <c r="G129" s="37"/>
      <c r="H129" s="37"/>
      <c r="I129" s="30" t="s">
        <v>35</v>
      </c>
      <c r="J129" s="33" t="str">
        <f>E24</f>
        <v>Hořák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0.2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11" customFormat="1" ht="29.25" customHeight="1">
      <c r="A131" s="160"/>
      <c r="B131" s="161"/>
      <c r="C131" s="162" t="s">
        <v>130</v>
      </c>
      <c r="D131" s="163" t="s">
        <v>63</v>
      </c>
      <c r="E131" s="163" t="s">
        <v>59</v>
      </c>
      <c r="F131" s="163" t="s">
        <v>60</v>
      </c>
      <c r="G131" s="163" t="s">
        <v>131</v>
      </c>
      <c r="H131" s="163" t="s">
        <v>132</v>
      </c>
      <c r="I131" s="163" t="s">
        <v>133</v>
      </c>
      <c r="J131" s="163" t="s">
        <v>110</v>
      </c>
      <c r="K131" s="164" t="s">
        <v>134</v>
      </c>
      <c r="L131" s="165"/>
      <c r="M131" s="76" t="s">
        <v>1</v>
      </c>
      <c r="N131" s="77" t="s">
        <v>42</v>
      </c>
      <c r="O131" s="77" t="s">
        <v>135</v>
      </c>
      <c r="P131" s="77" t="s">
        <v>136</v>
      </c>
      <c r="Q131" s="77" t="s">
        <v>137</v>
      </c>
      <c r="R131" s="77" t="s">
        <v>138</v>
      </c>
      <c r="S131" s="77" t="s">
        <v>139</v>
      </c>
      <c r="T131" s="78" t="s">
        <v>140</v>
      </c>
      <c r="U131" s="160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/>
    </row>
    <row r="132" spans="1:65" s="2" customFormat="1" ht="22.75" customHeight="1">
      <c r="A132" s="35"/>
      <c r="B132" s="36"/>
      <c r="C132" s="83" t="s">
        <v>141</v>
      </c>
      <c r="D132" s="37"/>
      <c r="E132" s="37"/>
      <c r="F132" s="37"/>
      <c r="G132" s="37"/>
      <c r="H132" s="37"/>
      <c r="I132" s="37"/>
      <c r="J132" s="166">
        <f>BK132</f>
        <v>0</v>
      </c>
      <c r="K132" s="37"/>
      <c r="L132" s="40"/>
      <c r="M132" s="79"/>
      <c r="N132" s="167"/>
      <c r="O132" s="80"/>
      <c r="P132" s="168">
        <f>P133+P197</f>
        <v>0</v>
      </c>
      <c r="Q132" s="80"/>
      <c r="R132" s="168">
        <f>R133+R197</f>
        <v>1.4062032799999999</v>
      </c>
      <c r="S132" s="80"/>
      <c r="T132" s="169">
        <f>T133+T197</f>
        <v>0.47520551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77</v>
      </c>
      <c r="AU132" s="18" t="s">
        <v>112</v>
      </c>
      <c r="BK132" s="170">
        <f>BK133+BK197</f>
        <v>0</v>
      </c>
    </row>
    <row r="133" spans="1:65" s="12" customFormat="1" ht="25.9" customHeight="1">
      <c r="B133" s="171"/>
      <c r="C133" s="172"/>
      <c r="D133" s="173" t="s">
        <v>77</v>
      </c>
      <c r="E133" s="174" t="s">
        <v>142</v>
      </c>
      <c r="F133" s="174" t="s">
        <v>143</v>
      </c>
      <c r="G133" s="172"/>
      <c r="H133" s="172"/>
      <c r="I133" s="175"/>
      <c r="J133" s="176">
        <f>BK133</f>
        <v>0</v>
      </c>
      <c r="K133" s="172"/>
      <c r="L133" s="177"/>
      <c r="M133" s="178"/>
      <c r="N133" s="179"/>
      <c r="O133" s="179"/>
      <c r="P133" s="180">
        <f>P134+P138+P177+P188+P195</f>
        <v>0</v>
      </c>
      <c r="Q133" s="179"/>
      <c r="R133" s="180">
        <f>R134+R138+R177+R188+R195</f>
        <v>0.85775921999999993</v>
      </c>
      <c r="S133" s="179"/>
      <c r="T133" s="181">
        <f>T134+T138+T177+T188+T195</f>
        <v>0.25128800000000001</v>
      </c>
      <c r="AR133" s="182" t="s">
        <v>86</v>
      </c>
      <c r="AT133" s="183" t="s">
        <v>77</v>
      </c>
      <c r="AU133" s="183" t="s">
        <v>78</v>
      </c>
      <c r="AY133" s="182" t="s">
        <v>144</v>
      </c>
      <c r="BK133" s="184">
        <f>BK134+BK138+BK177+BK188+BK195</f>
        <v>0</v>
      </c>
    </row>
    <row r="134" spans="1:65" s="12" customFormat="1" ht="22.75" customHeight="1">
      <c r="B134" s="171"/>
      <c r="C134" s="172"/>
      <c r="D134" s="173" t="s">
        <v>77</v>
      </c>
      <c r="E134" s="185" t="s">
        <v>145</v>
      </c>
      <c r="F134" s="185" t="s">
        <v>146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SUM(P135:P137)</f>
        <v>0</v>
      </c>
      <c r="Q134" s="179"/>
      <c r="R134" s="180">
        <f>SUM(R135:R137)</f>
        <v>0.14289484</v>
      </c>
      <c r="S134" s="179"/>
      <c r="T134" s="181">
        <f>SUM(T135:T137)</f>
        <v>0</v>
      </c>
      <c r="AR134" s="182" t="s">
        <v>86</v>
      </c>
      <c r="AT134" s="183" t="s">
        <v>77</v>
      </c>
      <c r="AU134" s="183" t="s">
        <v>86</v>
      </c>
      <c r="AY134" s="182" t="s">
        <v>144</v>
      </c>
      <c r="BK134" s="184">
        <f>SUM(BK135:BK137)</f>
        <v>0</v>
      </c>
    </row>
    <row r="135" spans="1:65" s="2" customFormat="1" ht="31" customHeight="1">
      <c r="A135" s="35"/>
      <c r="B135" s="36"/>
      <c r="C135" s="187" t="s">
        <v>86</v>
      </c>
      <c r="D135" s="187" t="s">
        <v>147</v>
      </c>
      <c r="E135" s="188" t="s">
        <v>148</v>
      </c>
      <c r="F135" s="189" t="s">
        <v>149</v>
      </c>
      <c r="G135" s="190" t="s">
        <v>150</v>
      </c>
      <c r="H135" s="191">
        <v>1.804</v>
      </c>
      <c r="I135" s="192"/>
      <c r="J135" s="193">
        <f>ROUND(I135*H135,2)</f>
        <v>0</v>
      </c>
      <c r="K135" s="189" t="s">
        <v>151</v>
      </c>
      <c r="L135" s="40"/>
      <c r="M135" s="194" t="s">
        <v>1</v>
      </c>
      <c r="N135" s="195" t="s">
        <v>43</v>
      </c>
      <c r="O135" s="72"/>
      <c r="P135" s="196">
        <f>O135*H135</f>
        <v>0</v>
      </c>
      <c r="Q135" s="196">
        <v>7.9210000000000003E-2</v>
      </c>
      <c r="R135" s="196">
        <f>Q135*H135</f>
        <v>0.14289484</v>
      </c>
      <c r="S135" s="196">
        <v>0</v>
      </c>
      <c r="T135" s="19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152</v>
      </c>
      <c r="AT135" s="198" t="s">
        <v>147</v>
      </c>
      <c r="AU135" s="198" t="s">
        <v>88</v>
      </c>
      <c r="AY135" s="18" t="s">
        <v>144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86</v>
      </c>
      <c r="BK135" s="199">
        <f>ROUND(I135*H135,2)</f>
        <v>0</v>
      </c>
      <c r="BL135" s="18" t="s">
        <v>152</v>
      </c>
      <c r="BM135" s="198" t="s">
        <v>153</v>
      </c>
    </row>
    <row r="136" spans="1:65" s="13" customFormat="1" ht="10">
      <c r="B136" s="200"/>
      <c r="C136" s="201"/>
      <c r="D136" s="202" t="s">
        <v>154</v>
      </c>
      <c r="E136" s="203" t="s">
        <v>1</v>
      </c>
      <c r="F136" s="204" t="s">
        <v>155</v>
      </c>
      <c r="G136" s="201"/>
      <c r="H136" s="203" t="s">
        <v>1</v>
      </c>
      <c r="I136" s="205"/>
      <c r="J136" s="201"/>
      <c r="K136" s="201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154</v>
      </c>
      <c r="AU136" s="210" t="s">
        <v>88</v>
      </c>
      <c r="AV136" s="13" t="s">
        <v>86</v>
      </c>
      <c r="AW136" s="13" t="s">
        <v>34</v>
      </c>
      <c r="AX136" s="13" t="s">
        <v>78</v>
      </c>
      <c r="AY136" s="210" t="s">
        <v>144</v>
      </c>
    </row>
    <row r="137" spans="1:65" s="14" customFormat="1" ht="10">
      <c r="B137" s="211"/>
      <c r="C137" s="212"/>
      <c r="D137" s="202" t="s">
        <v>154</v>
      </c>
      <c r="E137" s="213" t="s">
        <v>1</v>
      </c>
      <c r="F137" s="214" t="s">
        <v>156</v>
      </c>
      <c r="G137" s="212"/>
      <c r="H137" s="215">
        <v>1.804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154</v>
      </c>
      <c r="AU137" s="221" t="s">
        <v>88</v>
      </c>
      <c r="AV137" s="14" t="s">
        <v>88</v>
      </c>
      <c r="AW137" s="14" t="s">
        <v>34</v>
      </c>
      <c r="AX137" s="14" t="s">
        <v>86</v>
      </c>
      <c r="AY137" s="221" t="s">
        <v>144</v>
      </c>
    </row>
    <row r="138" spans="1:65" s="12" customFormat="1" ht="22.75" customHeight="1">
      <c r="B138" s="171"/>
      <c r="C138" s="172"/>
      <c r="D138" s="173" t="s">
        <v>77</v>
      </c>
      <c r="E138" s="185" t="s">
        <v>157</v>
      </c>
      <c r="F138" s="185" t="s">
        <v>158</v>
      </c>
      <c r="G138" s="172"/>
      <c r="H138" s="172"/>
      <c r="I138" s="175"/>
      <c r="J138" s="186">
        <f>BK138</f>
        <v>0</v>
      </c>
      <c r="K138" s="172"/>
      <c r="L138" s="177"/>
      <c r="M138" s="178"/>
      <c r="N138" s="179"/>
      <c r="O138" s="179"/>
      <c r="P138" s="180">
        <f>SUM(P139:P176)</f>
        <v>0</v>
      </c>
      <c r="Q138" s="179"/>
      <c r="R138" s="180">
        <f>SUM(R139:R176)</f>
        <v>0.70953073999999994</v>
      </c>
      <c r="S138" s="179"/>
      <c r="T138" s="181">
        <f>SUM(T139:T176)</f>
        <v>0</v>
      </c>
      <c r="AR138" s="182" t="s">
        <v>86</v>
      </c>
      <c r="AT138" s="183" t="s">
        <v>77</v>
      </c>
      <c r="AU138" s="183" t="s">
        <v>86</v>
      </c>
      <c r="AY138" s="182" t="s">
        <v>144</v>
      </c>
      <c r="BK138" s="184">
        <f>SUM(BK139:BK176)</f>
        <v>0</v>
      </c>
    </row>
    <row r="139" spans="1:65" s="2" customFormat="1" ht="22.9" customHeight="1">
      <c r="A139" s="35"/>
      <c r="B139" s="36"/>
      <c r="C139" s="187" t="s">
        <v>88</v>
      </c>
      <c r="D139" s="187" t="s">
        <v>147</v>
      </c>
      <c r="E139" s="188" t="s">
        <v>159</v>
      </c>
      <c r="F139" s="189" t="s">
        <v>160</v>
      </c>
      <c r="G139" s="190" t="s">
        <v>150</v>
      </c>
      <c r="H139" s="191">
        <v>48.100999999999999</v>
      </c>
      <c r="I139" s="192"/>
      <c r="J139" s="193">
        <f>ROUND(I139*H139,2)</f>
        <v>0</v>
      </c>
      <c r="K139" s="189" t="s">
        <v>151</v>
      </c>
      <c r="L139" s="40"/>
      <c r="M139" s="194" t="s">
        <v>1</v>
      </c>
      <c r="N139" s="195" t="s">
        <v>43</v>
      </c>
      <c r="O139" s="72"/>
      <c r="P139" s="196">
        <f>O139*H139</f>
        <v>0</v>
      </c>
      <c r="Q139" s="196">
        <v>2.5999999999999998E-4</v>
      </c>
      <c r="R139" s="196">
        <f>Q139*H139</f>
        <v>1.2506259999999998E-2</v>
      </c>
      <c r="S139" s="196">
        <v>0</v>
      </c>
      <c r="T139" s="19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8" t="s">
        <v>152</v>
      </c>
      <c r="AT139" s="198" t="s">
        <v>147</v>
      </c>
      <c r="AU139" s="198" t="s">
        <v>88</v>
      </c>
      <c r="AY139" s="18" t="s">
        <v>144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86</v>
      </c>
      <c r="BK139" s="199">
        <f>ROUND(I139*H139,2)</f>
        <v>0</v>
      </c>
      <c r="BL139" s="18" t="s">
        <v>152</v>
      </c>
      <c r="BM139" s="198" t="s">
        <v>161</v>
      </c>
    </row>
    <row r="140" spans="1:65" s="13" customFormat="1" ht="10">
      <c r="B140" s="200"/>
      <c r="C140" s="201"/>
      <c r="D140" s="202" t="s">
        <v>154</v>
      </c>
      <c r="E140" s="203" t="s">
        <v>1</v>
      </c>
      <c r="F140" s="204" t="s">
        <v>162</v>
      </c>
      <c r="G140" s="201"/>
      <c r="H140" s="203" t="s">
        <v>1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154</v>
      </c>
      <c r="AU140" s="210" t="s">
        <v>88</v>
      </c>
      <c r="AV140" s="13" t="s">
        <v>86</v>
      </c>
      <c r="AW140" s="13" t="s">
        <v>34</v>
      </c>
      <c r="AX140" s="13" t="s">
        <v>78</v>
      </c>
      <c r="AY140" s="210" t="s">
        <v>144</v>
      </c>
    </row>
    <row r="141" spans="1:65" s="14" customFormat="1" ht="10">
      <c r="B141" s="211"/>
      <c r="C141" s="212"/>
      <c r="D141" s="202" t="s">
        <v>154</v>
      </c>
      <c r="E141" s="213" t="s">
        <v>1</v>
      </c>
      <c r="F141" s="214" t="s">
        <v>163</v>
      </c>
      <c r="G141" s="212"/>
      <c r="H141" s="215">
        <v>53.22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154</v>
      </c>
      <c r="AU141" s="221" t="s">
        <v>88</v>
      </c>
      <c r="AV141" s="14" t="s">
        <v>88</v>
      </c>
      <c r="AW141" s="14" t="s">
        <v>34</v>
      </c>
      <c r="AX141" s="14" t="s">
        <v>78</v>
      </c>
      <c r="AY141" s="221" t="s">
        <v>144</v>
      </c>
    </row>
    <row r="142" spans="1:65" s="14" customFormat="1" ht="10">
      <c r="B142" s="211"/>
      <c r="C142" s="212"/>
      <c r="D142" s="202" t="s">
        <v>154</v>
      </c>
      <c r="E142" s="213" t="s">
        <v>1</v>
      </c>
      <c r="F142" s="214" t="s">
        <v>164</v>
      </c>
      <c r="G142" s="212"/>
      <c r="H142" s="215">
        <v>-5.7889999999999997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154</v>
      </c>
      <c r="AU142" s="221" t="s">
        <v>88</v>
      </c>
      <c r="AV142" s="14" t="s">
        <v>88</v>
      </c>
      <c r="AW142" s="14" t="s">
        <v>34</v>
      </c>
      <c r="AX142" s="14" t="s">
        <v>78</v>
      </c>
      <c r="AY142" s="221" t="s">
        <v>144</v>
      </c>
    </row>
    <row r="143" spans="1:65" s="14" customFormat="1" ht="10">
      <c r="B143" s="211"/>
      <c r="C143" s="212"/>
      <c r="D143" s="202" t="s">
        <v>154</v>
      </c>
      <c r="E143" s="213" t="s">
        <v>1</v>
      </c>
      <c r="F143" s="214" t="s">
        <v>165</v>
      </c>
      <c r="G143" s="212"/>
      <c r="H143" s="215">
        <v>2.4700000000000002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154</v>
      </c>
      <c r="AU143" s="221" t="s">
        <v>88</v>
      </c>
      <c r="AV143" s="14" t="s">
        <v>88</v>
      </c>
      <c r="AW143" s="14" t="s">
        <v>34</v>
      </c>
      <c r="AX143" s="14" t="s">
        <v>78</v>
      </c>
      <c r="AY143" s="221" t="s">
        <v>144</v>
      </c>
    </row>
    <row r="144" spans="1:65" s="14" customFormat="1" ht="10">
      <c r="B144" s="211"/>
      <c r="C144" s="212"/>
      <c r="D144" s="202" t="s">
        <v>154</v>
      </c>
      <c r="E144" s="213" t="s">
        <v>1</v>
      </c>
      <c r="F144" s="214" t="s">
        <v>166</v>
      </c>
      <c r="G144" s="212"/>
      <c r="H144" s="215">
        <v>-1.8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154</v>
      </c>
      <c r="AU144" s="221" t="s">
        <v>88</v>
      </c>
      <c r="AV144" s="14" t="s">
        <v>88</v>
      </c>
      <c r="AW144" s="14" t="s">
        <v>34</v>
      </c>
      <c r="AX144" s="14" t="s">
        <v>78</v>
      </c>
      <c r="AY144" s="221" t="s">
        <v>144</v>
      </c>
    </row>
    <row r="145" spans="1:65" s="15" customFormat="1" ht="10">
      <c r="B145" s="222"/>
      <c r="C145" s="223"/>
      <c r="D145" s="202" t="s">
        <v>154</v>
      </c>
      <c r="E145" s="224" t="s">
        <v>1</v>
      </c>
      <c r="F145" s="225" t="s">
        <v>167</v>
      </c>
      <c r="G145" s="223"/>
      <c r="H145" s="226">
        <v>48.100999999999999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154</v>
      </c>
      <c r="AU145" s="232" t="s">
        <v>88</v>
      </c>
      <c r="AV145" s="15" t="s">
        <v>152</v>
      </c>
      <c r="AW145" s="15" t="s">
        <v>34</v>
      </c>
      <c r="AX145" s="15" t="s">
        <v>86</v>
      </c>
      <c r="AY145" s="232" t="s">
        <v>144</v>
      </c>
    </row>
    <row r="146" spans="1:65" s="2" customFormat="1" ht="20.5" customHeight="1">
      <c r="A146" s="35"/>
      <c r="B146" s="36"/>
      <c r="C146" s="187" t="s">
        <v>145</v>
      </c>
      <c r="D146" s="187" t="s">
        <v>147</v>
      </c>
      <c r="E146" s="188" t="s">
        <v>168</v>
      </c>
      <c r="F146" s="189" t="s">
        <v>169</v>
      </c>
      <c r="G146" s="190" t="s">
        <v>150</v>
      </c>
      <c r="H146" s="191">
        <v>19.96</v>
      </c>
      <c r="I146" s="192"/>
      <c r="J146" s="193">
        <f>ROUND(I146*H146,2)</f>
        <v>0</v>
      </c>
      <c r="K146" s="189" t="s">
        <v>151</v>
      </c>
      <c r="L146" s="40"/>
      <c r="M146" s="194" t="s">
        <v>1</v>
      </c>
      <c r="N146" s="195" t="s">
        <v>43</v>
      </c>
      <c r="O146" s="72"/>
      <c r="P146" s="196">
        <f>O146*H146</f>
        <v>0</v>
      </c>
      <c r="Q146" s="196">
        <v>5.4599999999999996E-3</v>
      </c>
      <c r="R146" s="196">
        <f>Q146*H146</f>
        <v>0.1089816</v>
      </c>
      <c r="S146" s="196">
        <v>0</v>
      </c>
      <c r="T146" s="19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8" t="s">
        <v>152</v>
      </c>
      <c r="AT146" s="198" t="s">
        <v>147</v>
      </c>
      <c r="AU146" s="198" t="s">
        <v>88</v>
      </c>
      <c r="AY146" s="18" t="s">
        <v>144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86</v>
      </c>
      <c r="BK146" s="199">
        <f>ROUND(I146*H146,2)</f>
        <v>0</v>
      </c>
      <c r="BL146" s="18" t="s">
        <v>152</v>
      </c>
      <c r="BM146" s="198" t="s">
        <v>170</v>
      </c>
    </row>
    <row r="147" spans="1:65" s="13" customFormat="1" ht="10">
      <c r="B147" s="200"/>
      <c r="C147" s="201"/>
      <c r="D147" s="202" t="s">
        <v>154</v>
      </c>
      <c r="E147" s="203" t="s">
        <v>1</v>
      </c>
      <c r="F147" s="204" t="s">
        <v>162</v>
      </c>
      <c r="G147" s="201"/>
      <c r="H147" s="203" t="s">
        <v>1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154</v>
      </c>
      <c r="AU147" s="210" t="s">
        <v>88</v>
      </c>
      <c r="AV147" s="13" t="s">
        <v>86</v>
      </c>
      <c r="AW147" s="13" t="s">
        <v>34</v>
      </c>
      <c r="AX147" s="13" t="s">
        <v>78</v>
      </c>
      <c r="AY147" s="210" t="s">
        <v>144</v>
      </c>
    </row>
    <row r="148" spans="1:65" s="14" customFormat="1" ht="10">
      <c r="B148" s="211"/>
      <c r="C148" s="212"/>
      <c r="D148" s="202" t="s">
        <v>154</v>
      </c>
      <c r="E148" s="213" t="s">
        <v>1</v>
      </c>
      <c r="F148" s="214" t="s">
        <v>163</v>
      </c>
      <c r="G148" s="212"/>
      <c r="H148" s="215">
        <v>53.22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154</v>
      </c>
      <c r="AU148" s="221" t="s">
        <v>88</v>
      </c>
      <c r="AV148" s="14" t="s">
        <v>88</v>
      </c>
      <c r="AW148" s="14" t="s">
        <v>34</v>
      </c>
      <c r="AX148" s="14" t="s">
        <v>78</v>
      </c>
      <c r="AY148" s="221" t="s">
        <v>144</v>
      </c>
    </row>
    <row r="149" spans="1:65" s="14" customFormat="1" ht="10">
      <c r="B149" s="211"/>
      <c r="C149" s="212"/>
      <c r="D149" s="202" t="s">
        <v>154</v>
      </c>
      <c r="E149" s="213" t="s">
        <v>1</v>
      </c>
      <c r="F149" s="214" t="s">
        <v>164</v>
      </c>
      <c r="G149" s="212"/>
      <c r="H149" s="215">
        <v>-5.7889999999999997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154</v>
      </c>
      <c r="AU149" s="221" t="s">
        <v>88</v>
      </c>
      <c r="AV149" s="14" t="s">
        <v>88</v>
      </c>
      <c r="AW149" s="14" t="s">
        <v>34</v>
      </c>
      <c r="AX149" s="14" t="s">
        <v>78</v>
      </c>
      <c r="AY149" s="221" t="s">
        <v>144</v>
      </c>
    </row>
    <row r="150" spans="1:65" s="14" customFormat="1" ht="10">
      <c r="B150" s="211"/>
      <c r="C150" s="212"/>
      <c r="D150" s="202" t="s">
        <v>154</v>
      </c>
      <c r="E150" s="213" t="s">
        <v>1</v>
      </c>
      <c r="F150" s="214" t="s">
        <v>165</v>
      </c>
      <c r="G150" s="212"/>
      <c r="H150" s="215">
        <v>2.4700000000000002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154</v>
      </c>
      <c r="AU150" s="221" t="s">
        <v>88</v>
      </c>
      <c r="AV150" s="14" t="s">
        <v>88</v>
      </c>
      <c r="AW150" s="14" t="s">
        <v>34</v>
      </c>
      <c r="AX150" s="14" t="s">
        <v>78</v>
      </c>
      <c r="AY150" s="221" t="s">
        <v>144</v>
      </c>
    </row>
    <row r="151" spans="1:65" s="16" customFormat="1" ht="10">
      <c r="B151" s="233"/>
      <c r="C151" s="234"/>
      <c r="D151" s="202" t="s">
        <v>154</v>
      </c>
      <c r="E151" s="235" t="s">
        <v>1</v>
      </c>
      <c r="F151" s="236" t="s">
        <v>171</v>
      </c>
      <c r="G151" s="234"/>
      <c r="H151" s="237">
        <v>49.901000000000003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154</v>
      </c>
      <c r="AU151" s="243" t="s">
        <v>88</v>
      </c>
      <c r="AV151" s="16" t="s">
        <v>145</v>
      </c>
      <c r="AW151" s="16" t="s">
        <v>34</v>
      </c>
      <c r="AX151" s="16" t="s">
        <v>78</v>
      </c>
      <c r="AY151" s="243" t="s">
        <v>144</v>
      </c>
    </row>
    <row r="152" spans="1:65" s="14" customFormat="1" ht="10">
      <c r="B152" s="211"/>
      <c r="C152" s="212"/>
      <c r="D152" s="202" t="s">
        <v>154</v>
      </c>
      <c r="E152" s="213" t="s">
        <v>1</v>
      </c>
      <c r="F152" s="214" t="s">
        <v>172</v>
      </c>
      <c r="G152" s="212"/>
      <c r="H152" s="215">
        <v>19.96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154</v>
      </c>
      <c r="AU152" s="221" t="s">
        <v>88</v>
      </c>
      <c r="AV152" s="14" t="s">
        <v>88</v>
      </c>
      <c r="AW152" s="14" t="s">
        <v>34</v>
      </c>
      <c r="AX152" s="14" t="s">
        <v>86</v>
      </c>
      <c r="AY152" s="221" t="s">
        <v>144</v>
      </c>
    </row>
    <row r="153" spans="1:65" s="2" customFormat="1" ht="22.9" customHeight="1">
      <c r="A153" s="35"/>
      <c r="B153" s="36"/>
      <c r="C153" s="187" t="s">
        <v>152</v>
      </c>
      <c r="D153" s="187" t="s">
        <v>147</v>
      </c>
      <c r="E153" s="188" t="s">
        <v>173</v>
      </c>
      <c r="F153" s="189" t="s">
        <v>174</v>
      </c>
      <c r="G153" s="190" t="s">
        <v>150</v>
      </c>
      <c r="H153" s="191">
        <v>59.88</v>
      </c>
      <c r="I153" s="192"/>
      <c r="J153" s="193">
        <f>ROUND(I153*H153,2)</f>
        <v>0</v>
      </c>
      <c r="K153" s="189" t="s">
        <v>151</v>
      </c>
      <c r="L153" s="40"/>
      <c r="M153" s="194" t="s">
        <v>1</v>
      </c>
      <c r="N153" s="195" t="s">
        <v>43</v>
      </c>
      <c r="O153" s="72"/>
      <c r="P153" s="196">
        <f>O153*H153</f>
        <v>0</v>
      </c>
      <c r="Q153" s="196">
        <v>2.0999999999999999E-3</v>
      </c>
      <c r="R153" s="196">
        <f>Q153*H153</f>
        <v>0.125748</v>
      </c>
      <c r="S153" s="196">
        <v>0</v>
      </c>
      <c r="T153" s="19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8" t="s">
        <v>152</v>
      </c>
      <c r="AT153" s="198" t="s">
        <v>147</v>
      </c>
      <c r="AU153" s="198" t="s">
        <v>88</v>
      </c>
      <c r="AY153" s="18" t="s">
        <v>144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86</v>
      </c>
      <c r="BK153" s="199">
        <f>ROUND(I153*H153,2)</f>
        <v>0</v>
      </c>
      <c r="BL153" s="18" t="s">
        <v>152</v>
      </c>
      <c r="BM153" s="198" t="s">
        <v>175</v>
      </c>
    </row>
    <row r="154" spans="1:65" s="14" customFormat="1" ht="10">
      <c r="B154" s="211"/>
      <c r="C154" s="212"/>
      <c r="D154" s="202" t="s">
        <v>154</v>
      </c>
      <c r="E154" s="213" t="s">
        <v>1</v>
      </c>
      <c r="F154" s="214" t="s">
        <v>176</v>
      </c>
      <c r="G154" s="212"/>
      <c r="H154" s="215">
        <v>59.88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154</v>
      </c>
      <c r="AU154" s="221" t="s">
        <v>88</v>
      </c>
      <c r="AV154" s="14" t="s">
        <v>88</v>
      </c>
      <c r="AW154" s="14" t="s">
        <v>34</v>
      </c>
      <c r="AX154" s="14" t="s">
        <v>86</v>
      </c>
      <c r="AY154" s="221" t="s">
        <v>144</v>
      </c>
    </row>
    <row r="155" spans="1:65" s="2" customFormat="1" ht="22.9" customHeight="1">
      <c r="A155" s="35"/>
      <c r="B155" s="36"/>
      <c r="C155" s="187" t="s">
        <v>177</v>
      </c>
      <c r="D155" s="187" t="s">
        <v>147</v>
      </c>
      <c r="E155" s="188" t="s">
        <v>178</v>
      </c>
      <c r="F155" s="189" t="s">
        <v>179</v>
      </c>
      <c r="G155" s="190" t="s">
        <v>150</v>
      </c>
      <c r="H155" s="191">
        <v>3.06</v>
      </c>
      <c r="I155" s="192"/>
      <c r="J155" s="193">
        <f>ROUND(I155*H155,2)</f>
        <v>0</v>
      </c>
      <c r="K155" s="189" t="s">
        <v>151</v>
      </c>
      <c r="L155" s="40"/>
      <c r="M155" s="194" t="s">
        <v>1</v>
      </c>
      <c r="N155" s="195" t="s">
        <v>43</v>
      </c>
      <c r="O155" s="72"/>
      <c r="P155" s="196">
        <f>O155*H155</f>
        <v>0</v>
      </c>
      <c r="Q155" s="196">
        <v>4.3800000000000002E-3</v>
      </c>
      <c r="R155" s="196">
        <f>Q155*H155</f>
        <v>1.3402800000000001E-2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152</v>
      </c>
      <c r="AT155" s="198" t="s">
        <v>147</v>
      </c>
      <c r="AU155" s="198" t="s">
        <v>88</v>
      </c>
      <c r="AY155" s="18" t="s">
        <v>144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86</v>
      </c>
      <c r="BK155" s="199">
        <f>ROUND(I155*H155,2)</f>
        <v>0</v>
      </c>
      <c r="BL155" s="18" t="s">
        <v>152</v>
      </c>
      <c r="BM155" s="198" t="s">
        <v>180</v>
      </c>
    </row>
    <row r="156" spans="1:65" s="13" customFormat="1" ht="10">
      <c r="B156" s="200"/>
      <c r="C156" s="201"/>
      <c r="D156" s="202" t="s">
        <v>154</v>
      </c>
      <c r="E156" s="203" t="s">
        <v>1</v>
      </c>
      <c r="F156" s="204" t="s">
        <v>181</v>
      </c>
      <c r="G156" s="201"/>
      <c r="H156" s="203" t="s">
        <v>1</v>
      </c>
      <c r="I156" s="205"/>
      <c r="J156" s="201"/>
      <c r="K156" s="201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154</v>
      </c>
      <c r="AU156" s="210" t="s">
        <v>88</v>
      </c>
      <c r="AV156" s="13" t="s">
        <v>86</v>
      </c>
      <c r="AW156" s="13" t="s">
        <v>34</v>
      </c>
      <c r="AX156" s="13" t="s">
        <v>78</v>
      </c>
      <c r="AY156" s="210" t="s">
        <v>144</v>
      </c>
    </row>
    <row r="157" spans="1:65" s="14" customFormat="1" ht="10">
      <c r="B157" s="211"/>
      <c r="C157" s="212"/>
      <c r="D157" s="202" t="s">
        <v>154</v>
      </c>
      <c r="E157" s="213" t="s">
        <v>1</v>
      </c>
      <c r="F157" s="214" t="s">
        <v>182</v>
      </c>
      <c r="G157" s="212"/>
      <c r="H157" s="215">
        <v>3.06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154</v>
      </c>
      <c r="AU157" s="221" t="s">
        <v>88</v>
      </c>
      <c r="AV157" s="14" t="s">
        <v>88</v>
      </c>
      <c r="AW157" s="14" t="s">
        <v>34</v>
      </c>
      <c r="AX157" s="14" t="s">
        <v>86</v>
      </c>
      <c r="AY157" s="221" t="s">
        <v>144</v>
      </c>
    </row>
    <row r="158" spans="1:65" s="2" customFormat="1" ht="22.9" customHeight="1">
      <c r="A158" s="35"/>
      <c r="B158" s="36"/>
      <c r="C158" s="187" t="s">
        <v>157</v>
      </c>
      <c r="D158" s="187" t="s">
        <v>147</v>
      </c>
      <c r="E158" s="188" t="s">
        <v>183</v>
      </c>
      <c r="F158" s="189" t="s">
        <v>184</v>
      </c>
      <c r="G158" s="190" t="s">
        <v>150</v>
      </c>
      <c r="H158" s="191">
        <v>48.100999999999999</v>
      </c>
      <c r="I158" s="192"/>
      <c r="J158" s="193">
        <f>ROUND(I158*H158,2)</f>
        <v>0</v>
      </c>
      <c r="K158" s="189" t="s">
        <v>151</v>
      </c>
      <c r="L158" s="40"/>
      <c r="M158" s="194" t="s">
        <v>1</v>
      </c>
      <c r="N158" s="195" t="s">
        <v>43</v>
      </c>
      <c r="O158" s="72"/>
      <c r="P158" s="196">
        <f>O158*H158</f>
        <v>0</v>
      </c>
      <c r="Q158" s="196">
        <v>3.0000000000000001E-3</v>
      </c>
      <c r="R158" s="196">
        <f>Q158*H158</f>
        <v>0.14430299999999999</v>
      </c>
      <c r="S158" s="196">
        <v>0</v>
      </c>
      <c r="T158" s="19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8" t="s">
        <v>152</v>
      </c>
      <c r="AT158" s="198" t="s">
        <v>147</v>
      </c>
      <c r="AU158" s="198" t="s">
        <v>88</v>
      </c>
      <c r="AY158" s="18" t="s">
        <v>144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86</v>
      </c>
      <c r="BK158" s="199">
        <f>ROUND(I158*H158,2)</f>
        <v>0</v>
      </c>
      <c r="BL158" s="18" t="s">
        <v>152</v>
      </c>
      <c r="BM158" s="198" t="s">
        <v>185</v>
      </c>
    </row>
    <row r="159" spans="1:65" s="13" customFormat="1" ht="10">
      <c r="B159" s="200"/>
      <c r="C159" s="201"/>
      <c r="D159" s="202" t="s">
        <v>154</v>
      </c>
      <c r="E159" s="203" t="s">
        <v>1</v>
      </c>
      <c r="F159" s="204" t="s">
        <v>162</v>
      </c>
      <c r="G159" s="201"/>
      <c r="H159" s="203" t="s">
        <v>1</v>
      </c>
      <c r="I159" s="205"/>
      <c r="J159" s="201"/>
      <c r="K159" s="201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154</v>
      </c>
      <c r="AU159" s="210" t="s">
        <v>88</v>
      </c>
      <c r="AV159" s="13" t="s">
        <v>86</v>
      </c>
      <c r="AW159" s="13" t="s">
        <v>34</v>
      </c>
      <c r="AX159" s="13" t="s">
        <v>78</v>
      </c>
      <c r="AY159" s="210" t="s">
        <v>144</v>
      </c>
    </row>
    <row r="160" spans="1:65" s="14" customFormat="1" ht="10">
      <c r="B160" s="211"/>
      <c r="C160" s="212"/>
      <c r="D160" s="202" t="s">
        <v>154</v>
      </c>
      <c r="E160" s="213" t="s">
        <v>1</v>
      </c>
      <c r="F160" s="214" t="s">
        <v>163</v>
      </c>
      <c r="G160" s="212"/>
      <c r="H160" s="215">
        <v>53.22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154</v>
      </c>
      <c r="AU160" s="221" t="s">
        <v>88</v>
      </c>
      <c r="AV160" s="14" t="s">
        <v>88</v>
      </c>
      <c r="AW160" s="14" t="s">
        <v>34</v>
      </c>
      <c r="AX160" s="14" t="s">
        <v>78</v>
      </c>
      <c r="AY160" s="221" t="s">
        <v>144</v>
      </c>
    </row>
    <row r="161" spans="1:65" s="14" customFormat="1" ht="10">
      <c r="B161" s="211"/>
      <c r="C161" s="212"/>
      <c r="D161" s="202" t="s">
        <v>154</v>
      </c>
      <c r="E161" s="213" t="s">
        <v>1</v>
      </c>
      <c r="F161" s="214" t="s">
        <v>164</v>
      </c>
      <c r="G161" s="212"/>
      <c r="H161" s="215">
        <v>-5.7889999999999997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154</v>
      </c>
      <c r="AU161" s="221" t="s">
        <v>88</v>
      </c>
      <c r="AV161" s="14" t="s">
        <v>88</v>
      </c>
      <c r="AW161" s="14" t="s">
        <v>34</v>
      </c>
      <c r="AX161" s="14" t="s">
        <v>78</v>
      </c>
      <c r="AY161" s="221" t="s">
        <v>144</v>
      </c>
    </row>
    <row r="162" spans="1:65" s="14" customFormat="1" ht="10">
      <c r="B162" s="211"/>
      <c r="C162" s="212"/>
      <c r="D162" s="202" t="s">
        <v>154</v>
      </c>
      <c r="E162" s="213" t="s">
        <v>1</v>
      </c>
      <c r="F162" s="214" t="s">
        <v>165</v>
      </c>
      <c r="G162" s="212"/>
      <c r="H162" s="215">
        <v>2.4700000000000002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154</v>
      </c>
      <c r="AU162" s="221" t="s">
        <v>88</v>
      </c>
      <c r="AV162" s="14" t="s">
        <v>88</v>
      </c>
      <c r="AW162" s="14" t="s">
        <v>34</v>
      </c>
      <c r="AX162" s="14" t="s">
        <v>78</v>
      </c>
      <c r="AY162" s="221" t="s">
        <v>144</v>
      </c>
    </row>
    <row r="163" spans="1:65" s="14" customFormat="1" ht="10">
      <c r="B163" s="211"/>
      <c r="C163" s="212"/>
      <c r="D163" s="202" t="s">
        <v>154</v>
      </c>
      <c r="E163" s="213" t="s">
        <v>1</v>
      </c>
      <c r="F163" s="214" t="s">
        <v>166</v>
      </c>
      <c r="G163" s="212"/>
      <c r="H163" s="215">
        <v>-1.8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154</v>
      </c>
      <c r="AU163" s="221" t="s">
        <v>88</v>
      </c>
      <c r="AV163" s="14" t="s">
        <v>88</v>
      </c>
      <c r="AW163" s="14" t="s">
        <v>34</v>
      </c>
      <c r="AX163" s="14" t="s">
        <v>78</v>
      </c>
      <c r="AY163" s="221" t="s">
        <v>144</v>
      </c>
    </row>
    <row r="164" spans="1:65" s="15" customFormat="1" ht="10">
      <c r="B164" s="222"/>
      <c r="C164" s="223"/>
      <c r="D164" s="202" t="s">
        <v>154</v>
      </c>
      <c r="E164" s="224" t="s">
        <v>1</v>
      </c>
      <c r="F164" s="225" t="s">
        <v>167</v>
      </c>
      <c r="G164" s="223"/>
      <c r="H164" s="226">
        <v>48.100999999999999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154</v>
      </c>
      <c r="AU164" s="232" t="s">
        <v>88</v>
      </c>
      <c r="AV164" s="15" t="s">
        <v>152</v>
      </c>
      <c r="AW164" s="15" t="s">
        <v>34</v>
      </c>
      <c r="AX164" s="15" t="s">
        <v>86</v>
      </c>
      <c r="AY164" s="232" t="s">
        <v>144</v>
      </c>
    </row>
    <row r="165" spans="1:65" s="2" customFormat="1" ht="22.9" customHeight="1">
      <c r="A165" s="35"/>
      <c r="B165" s="36"/>
      <c r="C165" s="187" t="s">
        <v>186</v>
      </c>
      <c r="D165" s="187" t="s">
        <v>147</v>
      </c>
      <c r="E165" s="188" t="s">
        <v>187</v>
      </c>
      <c r="F165" s="189" t="s">
        <v>188</v>
      </c>
      <c r="G165" s="190" t="s">
        <v>189</v>
      </c>
      <c r="H165" s="191">
        <v>1</v>
      </c>
      <c r="I165" s="192"/>
      <c r="J165" s="193">
        <f>ROUND(I165*H165,2)</f>
        <v>0</v>
      </c>
      <c r="K165" s="189" t="s">
        <v>151</v>
      </c>
      <c r="L165" s="40"/>
      <c r="M165" s="194" t="s">
        <v>1</v>
      </c>
      <c r="N165" s="195" t="s">
        <v>43</v>
      </c>
      <c r="O165" s="72"/>
      <c r="P165" s="196">
        <f>O165*H165</f>
        <v>0</v>
      </c>
      <c r="Q165" s="196">
        <v>0.14360000000000001</v>
      </c>
      <c r="R165" s="196">
        <f>Q165*H165</f>
        <v>0.14360000000000001</v>
      </c>
      <c r="S165" s="196">
        <v>0</v>
      </c>
      <c r="T165" s="19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8" t="s">
        <v>152</v>
      </c>
      <c r="AT165" s="198" t="s">
        <v>147</v>
      </c>
      <c r="AU165" s="198" t="s">
        <v>88</v>
      </c>
      <c r="AY165" s="18" t="s">
        <v>144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8" t="s">
        <v>86</v>
      </c>
      <c r="BK165" s="199">
        <f>ROUND(I165*H165,2)</f>
        <v>0</v>
      </c>
      <c r="BL165" s="18" t="s">
        <v>152</v>
      </c>
      <c r="BM165" s="198" t="s">
        <v>190</v>
      </c>
    </row>
    <row r="166" spans="1:65" s="14" customFormat="1" ht="10">
      <c r="B166" s="211"/>
      <c r="C166" s="212"/>
      <c r="D166" s="202" t="s">
        <v>154</v>
      </c>
      <c r="E166" s="213" t="s">
        <v>1</v>
      </c>
      <c r="F166" s="214" t="s">
        <v>191</v>
      </c>
      <c r="G166" s="212"/>
      <c r="H166" s="215">
        <v>1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154</v>
      </c>
      <c r="AU166" s="221" t="s">
        <v>88</v>
      </c>
      <c r="AV166" s="14" t="s">
        <v>88</v>
      </c>
      <c r="AW166" s="14" t="s">
        <v>34</v>
      </c>
      <c r="AX166" s="14" t="s">
        <v>86</v>
      </c>
      <c r="AY166" s="221" t="s">
        <v>144</v>
      </c>
    </row>
    <row r="167" spans="1:65" s="2" customFormat="1" ht="22.9" customHeight="1">
      <c r="A167" s="35"/>
      <c r="B167" s="36"/>
      <c r="C167" s="187" t="s">
        <v>192</v>
      </c>
      <c r="D167" s="187" t="s">
        <v>147</v>
      </c>
      <c r="E167" s="188" t="s">
        <v>193</v>
      </c>
      <c r="F167" s="189" t="s">
        <v>194</v>
      </c>
      <c r="G167" s="190" t="s">
        <v>189</v>
      </c>
      <c r="H167" s="191">
        <v>1</v>
      </c>
      <c r="I167" s="192"/>
      <c r="J167" s="193">
        <f>ROUND(I167*H167,2)</f>
        <v>0</v>
      </c>
      <c r="K167" s="189" t="s">
        <v>151</v>
      </c>
      <c r="L167" s="40"/>
      <c r="M167" s="194" t="s">
        <v>1</v>
      </c>
      <c r="N167" s="195" t="s">
        <v>43</v>
      </c>
      <c r="O167" s="72"/>
      <c r="P167" s="196">
        <f>O167*H167</f>
        <v>0</v>
      </c>
      <c r="Q167" s="196">
        <v>0.15409999999999999</v>
      </c>
      <c r="R167" s="196">
        <f>Q167*H167</f>
        <v>0.15409999999999999</v>
      </c>
      <c r="S167" s="196">
        <v>0</v>
      </c>
      <c r="T167" s="19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152</v>
      </c>
      <c r="AT167" s="198" t="s">
        <v>147</v>
      </c>
      <c r="AU167" s="198" t="s">
        <v>88</v>
      </c>
      <c r="AY167" s="18" t="s">
        <v>144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86</v>
      </c>
      <c r="BK167" s="199">
        <f>ROUND(I167*H167,2)</f>
        <v>0</v>
      </c>
      <c r="BL167" s="18" t="s">
        <v>152</v>
      </c>
      <c r="BM167" s="198" t="s">
        <v>195</v>
      </c>
    </row>
    <row r="168" spans="1:65" s="14" customFormat="1" ht="10">
      <c r="B168" s="211"/>
      <c r="C168" s="212"/>
      <c r="D168" s="202" t="s">
        <v>154</v>
      </c>
      <c r="E168" s="213" t="s">
        <v>1</v>
      </c>
      <c r="F168" s="214" t="s">
        <v>191</v>
      </c>
      <c r="G168" s="212"/>
      <c r="H168" s="215">
        <v>1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154</v>
      </c>
      <c r="AU168" s="221" t="s">
        <v>88</v>
      </c>
      <c r="AV168" s="14" t="s">
        <v>88</v>
      </c>
      <c r="AW168" s="14" t="s">
        <v>34</v>
      </c>
      <c r="AX168" s="14" t="s">
        <v>86</v>
      </c>
      <c r="AY168" s="221" t="s">
        <v>144</v>
      </c>
    </row>
    <row r="169" spans="1:65" s="2" customFormat="1" ht="14.5" customHeight="1">
      <c r="A169" s="35"/>
      <c r="B169" s="36"/>
      <c r="C169" s="187" t="s">
        <v>196</v>
      </c>
      <c r="D169" s="187" t="s">
        <v>147</v>
      </c>
      <c r="E169" s="188" t="s">
        <v>197</v>
      </c>
      <c r="F169" s="189" t="s">
        <v>198</v>
      </c>
      <c r="G169" s="190" t="s">
        <v>150</v>
      </c>
      <c r="H169" s="191">
        <v>15</v>
      </c>
      <c r="I169" s="192"/>
      <c r="J169" s="193">
        <f>ROUND(I169*H169,2)</f>
        <v>0</v>
      </c>
      <c r="K169" s="189" t="s">
        <v>151</v>
      </c>
      <c r="L169" s="40"/>
      <c r="M169" s="194" t="s">
        <v>1</v>
      </c>
      <c r="N169" s="195" t="s">
        <v>43</v>
      </c>
      <c r="O169" s="7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8" t="s">
        <v>152</v>
      </c>
      <c r="AT169" s="198" t="s">
        <v>147</v>
      </c>
      <c r="AU169" s="198" t="s">
        <v>88</v>
      </c>
      <c r="AY169" s="18" t="s">
        <v>144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8" t="s">
        <v>86</v>
      </c>
      <c r="BK169" s="199">
        <f>ROUND(I169*H169,2)</f>
        <v>0</v>
      </c>
      <c r="BL169" s="18" t="s">
        <v>152</v>
      </c>
      <c r="BM169" s="198" t="s">
        <v>199</v>
      </c>
    </row>
    <row r="170" spans="1:65" s="2" customFormat="1" ht="22.9" customHeight="1">
      <c r="A170" s="35"/>
      <c r="B170" s="36"/>
      <c r="C170" s="187" t="s">
        <v>200</v>
      </c>
      <c r="D170" s="187" t="s">
        <v>147</v>
      </c>
      <c r="E170" s="188" t="s">
        <v>201</v>
      </c>
      <c r="F170" s="189" t="s">
        <v>202</v>
      </c>
      <c r="G170" s="190" t="s">
        <v>150</v>
      </c>
      <c r="H170" s="191">
        <v>4.2130000000000001</v>
      </c>
      <c r="I170" s="192"/>
      <c r="J170" s="193">
        <f>ROUND(I170*H170,2)</f>
        <v>0</v>
      </c>
      <c r="K170" s="189" t="s">
        <v>151</v>
      </c>
      <c r="L170" s="40"/>
      <c r="M170" s="194" t="s">
        <v>1</v>
      </c>
      <c r="N170" s="195" t="s">
        <v>43</v>
      </c>
      <c r="O170" s="72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152</v>
      </c>
      <c r="AT170" s="198" t="s">
        <v>147</v>
      </c>
      <c r="AU170" s="198" t="s">
        <v>88</v>
      </c>
      <c r="AY170" s="18" t="s">
        <v>144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86</v>
      </c>
      <c r="BK170" s="199">
        <f>ROUND(I170*H170,2)</f>
        <v>0</v>
      </c>
      <c r="BL170" s="18" t="s">
        <v>152</v>
      </c>
      <c r="BM170" s="198" t="s">
        <v>203</v>
      </c>
    </row>
    <row r="171" spans="1:65" s="14" customFormat="1" ht="10">
      <c r="B171" s="211"/>
      <c r="C171" s="212"/>
      <c r="D171" s="202" t="s">
        <v>154</v>
      </c>
      <c r="E171" s="213" t="s">
        <v>1</v>
      </c>
      <c r="F171" s="214" t="s">
        <v>204</v>
      </c>
      <c r="G171" s="212"/>
      <c r="H171" s="215">
        <v>4.2130000000000001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154</v>
      </c>
      <c r="AU171" s="221" t="s">
        <v>88</v>
      </c>
      <c r="AV171" s="14" t="s">
        <v>88</v>
      </c>
      <c r="AW171" s="14" t="s">
        <v>34</v>
      </c>
      <c r="AX171" s="14" t="s">
        <v>86</v>
      </c>
      <c r="AY171" s="221" t="s">
        <v>144</v>
      </c>
    </row>
    <row r="172" spans="1:65" s="2" customFormat="1" ht="31" customHeight="1">
      <c r="A172" s="35"/>
      <c r="B172" s="36"/>
      <c r="C172" s="187" t="s">
        <v>205</v>
      </c>
      <c r="D172" s="187" t="s">
        <v>147</v>
      </c>
      <c r="E172" s="188" t="s">
        <v>206</v>
      </c>
      <c r="F172" s="189" t="s">
        <v>207</v>
      </c>
      <c r="G172" s="190" t="s">
        <v>150</v>
      </c>
      <c r="H172" s="191">
        <v>0.61399999999999999</v>
      </c>
      <c r="I172" s="192"/>
      <c r="J172" s="193">
        <f>ROUND(I172*H172,2)</f>
        <v>0</v>
      </c>
      <c r="K172" s="189" t="s">
        <v>151</v>
      </c>
      <c r="L172" s="40"/>
      <c r="M172" s="194" t="s">
        <v>1</v>
      </c>
      <c r="N172" s="195" t="s">
        <v>43</v>
      </c>
      <c r="O172" s="72"/>
      <c r="P172" s="196">
        <f>O172*H172</f>
        <v>0</v>
      </c>
      <c r="Q172" s="196">
        <v>4.1000000000000003E-3</v>
      </c>
      <c r="R172" s="196">
        <f>Q172*H172</f>
        <v>2.5174000000000004E-3</v>
      </c>
      <c r="S172" s="196">
        <v>0</v>
      </c>
      <c r="T172" s="19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8" t="s">
        <v>152</v>
      </c>
      <c r="AT172" s="198" t="s">
        <v>147</v>
      </c>
      <c r="AU172" s="198" t="s">
        <v>88</v>
      </c>
      <c r="AY172" s="18" t="s">
        <v>144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8" t="s">
        <v>86</v>
      </c>
      <c r="BK172" s="199">
        <f>ROUND(I172*H172,2)</f>
        <v>0</v>
      </c>
      <c r="BL172" s="18" t="s">
        <v>152</v>
      </c>
      <c r="BM172" s="198" t="s">
        <v>208</v>
      </c>
    </row>
    <row r="173" spans="1:65" s="13" customFormat="1" ht="10">
      <c r="B173" s="200"/>
      <c r="C173" s="201"/>
      <c r="D173" s="202" t="s">
        <v>154</v>
      </c>
      <c r="E173" s="203" t="s">
        <v>1</v>
      </c>
      <c r="F173" s="204" t="s">
        <v>209</v>
      </c>
      <c r="G173" s="201"/>
      <c r="H173" s="203" t="s">
        <v>1</v>
      </c>
      <c r="I173" s="205"/>
      <c r="J173" s="201"/>
      <c r="K173" s="201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154</v>
      </c>
      <c r="AU173" s="210" t="s">
        <v>88</v>
      </c>
      <c r="AV173" s="13" t="s">
        <v>86</v>
      </c>
      <c r="AW173" s="13" t="s">
        <v>34</v>
      </c>
      <c r="AX173" s="13" t="s">
        <v>78</v>
      </c>
      <c r="AY173" s="210" t="s">
        <v>144</v>
      </c>
    </row>
    <row r="174" spans="1:65" s="14" customFormat="1" ht="10">
      <c r="B174" s="211"/>
      <c r="C174" s="212"/>
      <c r="D174" s="202" t="s">
        <v>154</v>
      </c>
      <c r="E174" s="213" t="s">
        <v>1</v>
      </c>
      <c r="F174" s="214" t="s">
        <v>210</v>
      </c>
      <c r="G174" s="212"/>
      <c r="H174" s="215">
        <v>0.61399999999999999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154</v>
      </c>
      <c r="AU174" s="221" t="s">
        <v>88</v>
      </c>
      <c r="AV174" s="14" t="s">
        <v>88</v>
      </c>
      <c r="AW174" s="14" t="s">
        <v>34</v>
      </c>
      <c r="AX174" s="14" t="s">
        <v>86</v>
      </c>
      <c r="AY174" s="221" t="s">
        <v>144</v>
      </c>
    </row>
    <row r="175" spans="1:65" s="2" customFormat="1" ht="22.9" customHeight="1">
      <c r="A175" s="35"/>
      <c r="B175" s="36"/>
      <c r="C175" s="187" t="s">
        <v>211</v>
      </c>
      <c r="D175" s="187" t="s">
        <v>147</v>
      </c>
      <c r="E175" s="188" t="s">
        <v>212</v>
      </c>
      <c r="F175" s="189" t="s">
        <v>213</v>
      </c>
      <c r="G175" s="190" t="s">
        <v>150</v>
      </c>
      <c r="H175" s="191">
        <v>0.61399999999999999</v>
      </c>
      <c r="I175" s="192"/>
      <c r="J175" s="193">
        <f>ROUND(I175*H175,2)</f>
        <v>0</v>
      </c>
      <c r="K175" s="189" t="s">
        <v>151</v>
      </c>
      <c r="L175" s="40"/>
      <c r="M175" s="194" t="s">
        <v>1</v>
      </c>
      <c r="N175" s="195" t="s">
        <v>43</v>
      </c>
      <c r="O175" s="72"/>
      <c r="P175" s="196">
        <f>O175*H175</f>
        <v>0</v>
      </c>
      <c r="Q175" s="196">
        <v>7.1199999999999996E-3</v>
      </c>
      <c r="R175" s="196">
        <f>Q175*H175</f>
        <v>4.3716799999999993E-3</v>
      </c>
      <c r="S175" s="196">
        <v>0</v>
      </c>
      <c r="T175" s="19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8" t="s">
        <v>152</v>
      </c>
      <c r="AT175" s="198" t="s">
        <v>147</v>
      </c>
      <c r="AU175" s="198" t="s">
        <v>88</v>
      </c>
      <c r="AY175" s="18" t="s">
        <v>144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8" t="s">
        <v>86</v>
      </c>
      <c r="BK175" s="199">
        <f>ROUND(I175*H175,2)</f>
        <v>0</v>
      </c>
      <c r="BL175" s="18" t="s">
        <v>152</v>
      </c>
      <c r="BM175" s="198" t="s">
        <v>214</v>
      </c>
    </row>
    <row r="176" spans="1:65" s="2" customFormat="1" ht="22.9" customHeight="1">
      <c r="A176" s="35"/>
      <c r="B176" s="36"/>
      <c r="C176" s="187" t="s">
        <v>215</v>
      </c>
      <c r="D176" s="187" t="s">
        <v>147</v>
      </c>
      <c r="E176" s="188" t="s">
        <v>216</v>
      </c>
      <c r="F176" s="189" t="s">
        <v>217</v>
      </c>
      <c r="G176" s="190" t="s">
        <v>150</v>
      </c>
      <c r="H176" s="191">
        <v>0.61399999999999999</v>
      </c>
      <c r="I176" s="192"/>
      <c r="J176" s="193">
        <f>ROUND(I176*H176,2)</f>
        <v>0</v>
      </c>
      <c r="K176" s="189" t="s">
        <v>151</v>
      </c>
      <c r="L176" s="40"/>
      <c r="M176" s="194" t="s">
        <v>1</v>
      </c>
      <c r="N176" s="195" t="s">
        <v>43</v>
      </c>
      <c r="O176" s="7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8" t="s">
        <v>152</v>
      </c>
      <c r="AT176" s="198" t="s">
        <v>147</v>
      </c>
      <c r="AU176" s="198" t="s">
        <v>88</v>
      </c>
      <c r="AY176" s="18" t="s">
        <v>144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86</v>
      </c>
      <c r="BK176" s="199">
        <f>ROUND(I176*H176,2)</f>
        <v>0</v>
      </c>
      <c r="BL176" s="18" t="s">
        <v>152</v>
      </c>
      <c r="BM176" s="198" t="s">
        <v>218</v>
      </c>
    </row>
    <row r="177" spans="1:65" s="12" customFormat="1" ht="22.75" customHeight="1">
      <c r="B177" s="171"/>
      <c r="C177" s="172"/>
      <c r="D177" s="173" t="s">
        <v>77</v>
      </c>
      <c r="E177" s="185" t="s">
        <v>196</v>
      </c>
      <c r="F177" s="185" t="s">
        <v>219</v>
      </c>
      <c r="G177" s="172"/>
      <c r="H177" s="172"/>
      <c r="I177" s="175"/>
      <c r="J177" s="186">
        <f>BK177</f>
        <v>0</v>
      </c>
      <c r="K177" s="172"/>
      <c r="L177" s="177"/>
      <c r="M177" s="178"/>
      <c r="N177" s="179"/>
      <c r="O177" s="179"/>
      <c r="P177" s="180">
        <f>SUM(P178:P187)</f>
        <v>0</v>
      </c>
      <c r="Q177" s="179"/>
      <c r="R177" s="180">
        <f>SUM(R178:R187)</f>
        <v>5.3336399999999997E-3</v>
      </c>
      <c r="S177" s="179"/>
      <c r="T177" s="181">
        <f>SUM(T178:T187)</f>
        <v>0.25128800000000001</v>
      </c>
      <c r="AR177" s="182" t="s">
        <v>86</v>
      </c>
      <c r="AT177" s="183" t="s">
        <v>77</v>
      </c>
      <c r="AU177" s="183" t="s">
        <v>86</v>
      </c>
      <c r="AY177" s="182" t="s">
        <v>144</v>
      </c>
      <c r="BK177" s="184">
        <f>SUM(BK178:BK187)</f>
        <v>0</v>
      </c>
    </row>
    <row r="178" spans="1:65" s="2" customFormat="1" ht="31" customHeight="1">
      <c r="A178" s="35"/>
      <c r="B178" s="36"/>
      <c r="C178" s="187" t="s">
        <v>220</v>
      </c>
      <c r="D178" s="187" t="s">
        <v>147</v>
      </c>
      <c r="E178" s="188" t="s">
        <v>221</v>
      </c>
      <c r="F178" s="189" t="s">
        <v>222</v>
      </c>
      <c r="G178" s="190" t="s">
        <v>150</v>
      </c>
      <c r="H178" s="191">
        <v>35.027999999999999</v>
      </c>
      <c r="I178" s="192"/>
      <c r="J178" s="193">
        <f>ROUND(I178*H178,2)</f>
        <v>0</v>
      </c>
      <c r="K178" s="189" t="s">
        <v>151</v>
      </c>
      <c r="L178" s="40"/>
      <c r="M178" s="194" t="s">
        <v>1</v>
      </c>
      <c r="N178" s="195" t="s">
        <v>43</v>
      </c>
      <c r="O178" s="72"/>
      <c r="P178" s="196">
        <f>O178*H178</f>
        <v>0</v>
      </c>
      <c r="Q178" s="196">
        <v>1.2999999999999999E-4</v>
      </c>
      <c r="R178" s="196">
        <f>Q178*H178</f>
        <v>4.5536399999999994E-3</v>
      </c>
      <c r="S178" s="196">
        <v>0</v>
      </c>
      <c r="T178" s="19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8" t="s">
        <v>152</v>
      </c>
      <c r="AT178" s="198" t="s">
        <v>147</v>
      </c>
      <c r="AU178" s="198" t="s">
        <v>88</v>
      </c>
      <c r="AY178" s="18" t="s">
        <v>144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86</v>
      </c>
      <c r="BK178" s="199">
        <f>ROUND(I178*H178,2)</f>
        <v>0</v>
      </c>
      <c r="BL178" s="18" t="s">
        <v>152</v>
      </c>
      <c r="BM178" s="198" t="s">
        <v>223</v>
      </c>
    </row>
    <row r="179" spans="1:65" s="13" customFormat="1" ht="10">
      <c r="B179" s="200"/>
      <c r="C179" s="201"/>
      <c r="D179" s="202" t="s">
        <v>154</v>
      </c>
      <c r="E179" s="203" t="s">
        <v>1</v>
      </c>
      <c r="F179" s="204" t="s">
        <v>224</v>
      </c>
      <c r="G179" s="201"/>
      <c r="H179" s="203" t="s">
        <v>1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154</v>
      </c>
      <c r="AU179" s="210" t="s">
        <v>88</v>
      </c>
      <c r="AV179" s="13" t="s">
        <v>86</v>
      </c>
      <c r="AW179" s="13" t="s">
        <v>34</v>
      </c>
      <c r="AX179" s="13" t="s">
        <v>78</v>
      </c>
      <c r="AY179" s="210" t="s">
        <v>144</v>
      </c>
    </row>
    <row r="180" spans="1:65" s="14" customFormat="1" ht="10">
      <c r="B180" s="211"/>
      <c r="C180" s="212"/>
      <c r="D180" s="202" t="s">
        <v>154</v>
      </c>
      <c r="E180" s="213" t="s">
        <v>1</v>
      </c>
      <c r="F180" s="214" t="s">
        <v>225</v>
      </c>
      <c r="G180" s="212"/>
      <c r="H180" s="215">
        <v>15.528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154</v>
      </c>
      <c r="AU180" s="221" t="s">
        <v>88</v>
      </c>
      <c r="AV180" s="14" t="s">
        <v>88</v>
      </c>
      <c r="AW180" s="14" t="s">
        <v>34</v>
      </c>
      <c r="AX180" s="14" t="s">
        <v>78</v>
      </c>
      <c r="AY180" s="221" t="s">
        <v>144</v>
      </c>
    </row>
    <row r="181" spans="1:65" s="14" customFormat="1" ht="10">
      <c r="B181" s="211"/>
      <c r="C181" s="212"/>
      <c r="D181" s="202" t="s">
        <v>154</v>
      </c>
      <c r="E181" s="213" t="s">
        <v>1</v>
      </c>
      <c r="F181" s="214" t="s">
        <v>226</v>
      </c>
      <c r="G181" s="212"/>
      <c r="H181" s="215">
        <v>19.5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154</v>
      </c>
      <c r="AU181" s="221" t="s">
        <v>88</v>
      </c>
      <c r="AV181" s="14" t="s">
        <v>88</v>
      </c>
      <c r="AW181" s="14" t="s">
        <v>34</v>
      </c>
      <c r="AX181" s="14" t="s">
        <v>78</v>
      </c>
      <c r="AY181" s="221" t="s">
        <v>144</v>
      </c>
    </row>
    <row r="182" spans="1:65" s="15" customFormat="1" ht="10">
      <c r="B182" s="222"/>
      <c r="C182" s="223"/>
      <c r="D182" s="202" t="s">
        <v>154</v>
      </c>
      <c r="E182" s="224" t="s">
        <v>1</v>
      </c>
      <c r="F182" s="225" t="s">
        <v>167</v>
      </c>
      <c r="G182" s="223"/>
      <c r="H182" s="226">
        <v>35.027999999999999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154</v>
      </c>
      <c r="AU182" s="232" t="s">
        <v>88</v>
      </c>
      <c r="AV182" s="15" t="s">
        <v>152</v>
      </c>
      <c r="AW182" s="15" t="s">
        <v>34</v>
      </c>
      <c r="AX182" s="15" t="s">
        <v>86</v>
      </c>
      <c r="AY182" s="232" t="s">
        <v>144</v>
      </c>
    </row>
    <row r="183" spans="1:65" s="2" customFormat="1" ht="22.9" customHeight="1">
      <c r="A183" s="35"/>
      <c r="B183" s="36"/>
      <c r="C183" s="187" t="s">
        <v>8</v>
      </c>
      <c r="D183" s="187" t="s">
        <v>147</v>
      </c>
      <c r="E183" s="188" t="s">
        <v>227</v>
      </c>
      <c r="F183" s="189" t="s">
        <v>228</v>
      </c>
      <c r="G183" s="190" t="s">
        <v>150</v>
      </c>
      <c r="H183" s="191">
        <v>19.5</v>
      </c>
      <c r="I183" s="192"/>
      <c r="J183" s="193">
        <f>ROUND(I183*H183,2)</f>
        <v>0</v>
      </c>
      <c r="K183" s="189" t="s">
        <v>151</v>
      </c>
      <c r="L183" s="40"/>
      <c r="M183" s="194" t="s">
        <v>1</v>
      </c>
      <c r="N183" s="195" t="s">
        <v>43</v>
      </c>
      <c r="O183" s="72"/>
      <c r="P183" s="196">
        <f>O183*H183</f>
        <v>0</v>
      </c>
      <c r="Q183" s="196">
        <v>4.0000000000000003E-5</v>
      </c>
      <c r="R183" s="196">
        <f>Q183*H183</f>
        <v>7.8000000000000009E-4</v>
      </c>
      <c r="S183" s="196">
        <v>0</v>
      </c>
      <c r="T183" s="19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8" t="s">
        <v>152</v>
      </c>
      <c r="AT183" s="198" t="s">
        <v>147</v>
      </c>
      <c r="AU183" s="198" t="s">
        <v>88</v>
      </c>
      <c r="AY183" s="18" t="s">
        <v>144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8" t="s">
        <v>86</v>
      </c>
      <c r="BK183" s="199">
        <f>ROUND(I183*H183,2)</f>
        <v>0</v>
      </c>
      <c r="BL183" s="18" t="s">
        <v>152</v>
      </c>
      <c r="BM183" s="198" t="s">
        <v>229</v>
      </c>
    </row>
    <row r="184" spans="1:65" s="2" customFormat="1" ht="20.5" customHeight="1">
      <c r="A184" s="35"/>
      <c r="B184" s="36"/>
      <c r="C184" s="187" t="s">
        <v>230</v>
      </c>
      <c r="D184" s="187" t="s">
        <v>147</v>
      </c>
      <c r="E184" s="188" t="s">
        <v>231</v>
      </c>
      <c r="F184" s="189" t="s">
        <v>232</v>
      </c>
      <c r="G184" s="190" t="s">
        <v>150</v>
      </c>
      <c r="H184" s="191">
        <v>1.5760000000000001</v>
      </c>
      <c r="I184" s="192"/>
      <c r="J184" s="193">
        <f>ROUND(I184*H184,2)</f>
        <v>0</v>
      </c>
      <c r="K184" s="189" t="s">
        <v>151</v>
      </c>
      <c r="L184" s="40"/>
      <c r="M184" s="194" t="s">
        <v>1</v>
      </c>
      <c r="N184" s="195" t="s">
        <v>43</v>
      </c>
      <c r="O184" s="72"/>
      <c r="P184" s="196">
        <f>O184*H184</f>
        <v>0</v>
      </c>
      <c r="Q184" s="196">
        <v>0</v>
      </c>
      <c r="R184" s="196">
        <f>Q184*H184</f>
        <v>0</v>
      </c>
      <c r="S184" s="196">
        <v>7.5999999999999998E-2</v>
      </c>
      <c r="T184" s="197">
        <f>S184*H184</f>
        <v>0.11977600000000001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8" t="s">
        <v>152</v>
      </c>
      <c r="AT184" s="198" t="s">
        <v>147</v>
      </c>
      <c r="AU184" s="198" t="s">
        <v>88</v>
      </c>
      <c r="AY184" s="18" t="s">
        <v>144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8" t="s">
        <v>86</v>
      </c>
      <c r="BK184" s="199">
        <f>ROUND(I184*H184,2)</f>
        <v>0</v>
      </c>
      <c r="BL184" s="18" t="s">
        <v>152</v>
      </c>
      <c r="BM184" s="198" t="s">
        <v>233</v>
      </c>
    </row>
    <row r="185" spans="1:65" s="14" customFormat="1" ht="10">
      <c r="B185" s="211"/>
      <c r="C185" s="212"/>
      <c r="D185" s="202" t="s">
        <v>154</v>
      </c>
      <c r="E185" s="213" t="s">
        <v>1</v>
      </c>
      <c r="F185" s="214" t="s">
        <v>234</v>
      </c>
      <c r="G185" s="212"/>
      <c r="H185" s="215">
        <v>1.5760000000000001</v>
      </c>
      <c r="I185" s="216"/>
      <c r="J185" s="212"/>
      <c r="K185" s="212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154</v>
      </c>
      <c r="AU185" s="221" t="s">
        <v>88</v>
      </c>
      <c r="AV185" s="14" t="s">
        <v>88</v>
      </c>
      <c r="AW185" s="14" t="s">
        <v>34</v>
      </c>
      <c r="AX185" s="14" t="s">
        <v>86</v>
      </c>
      <c r="AY185" s="221" t="s">
        <v>144</v>
      </c>
    </row>
    <row r="186" spans="1:65" s="2" customFormat="1" ht="22.9" customHeight="1">
      <c r="A186" s="35"/>
      <c r="B186" s="36"/>
      <c r="C186" s="187" t="s">
        <v>235</v>
      </c>
      <c r="D186" s="187" t="s">
        <v>147</v>
      </c>
      <c r="E186" s="188" t="s">
        <v>236</v>
      </c>
      <c r="F186" s="189" t="s">
        <v>237</v>
      </c>
      <c r="G186" s="190" t="s">
        <v>150</v>
      </c>
      <c r="H186" s="191">
        <v>1.9339999999999999</v>
      </c>
      <c r="I186" s="192"/>
      <c r="J186" s="193">
        <f>ROUND(I186*H186,2)</f>
        <v>0</v>
      </c>
      <c r="K186" s="189" t="s">
        <v>151</v>
      </c>
      <c r="L186" s="40"/>
      <c r="M186" s="194" t="s">
        <v>1</v>
      </c>
      <c r="N186" s="195" t="s">
        <v>43</v>
      </c>
      <c r="O186" s="72"/>
      <c r="P186" s="196">
        <f>O186*H186</f>
        <v>0</v>
      </c>
      <c r="Q186" s="196">
        <v>0</v>
      </c>
      <c r="R186" s="196">
        <f>Q186*H186</f>
        <v>0</v>
      </c>
      <c r="S186" s="196">
        <v>6.8000000000000005E-2</v>
      </c>
      <c r="T186" s="197">
        <f>S186*H186</f>
        <v>0.13151200000000002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8" t="s">
        <v>152</v>
      </c>
      <c r="AT186" s="198" t="s">
        <v>147</v>
      </c>
      <c r="AU186" s="198" t="s">
        <v>88</v>
      </c>
      <c r="AY186" s="18" t="s">
        <v>144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86</v>
      </c>
      <c r="BK186" s="199">
        <f>ROUND(I186*H186,2)</f>
        <v>0</v>
      </c>
      <c r="BL186" s="18" t="s">
        <v>152</v>
      </c>
      <c r="BM186" s="198" t="s">
        <v>238</v>
      </c>
    </row>
    <row r="187" spans="1:65" s="14" customFormat="1" ht="10">
      <c r="B187" s="211"/>
      <c r="C187" s="212"/>
      <c r="D187" s="202" t="s">
        <v>154</v>
      </c>
      <c r="E187" s="213" t="s">
        <v>1</v>
      </c>
      <c r="F187" s="214" t="s">
        <v>239</v>
      </c>
      <c r="G187" s="212"/>
      <c r="H187" s="215">
        <v>1.9339999999999999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154</v>
      </c>
      <c r="AU187" s="221" t="s">
        <v>88</v>
      </c>
      <c r="AV187" s="14" t="s">
        <v>88</v>
      </c>
      <c r="AW187" s="14" t="s">
        <v>34</v>
      </c>
      <c r="AX187" s="14" t="s">
        <v>86</v>
      </c>
      <c r="AY187" s="221" t="s">
        <v>144</v>
      </c>
    </row>
    <row r="188" spans="1:65" s="12" customFormat="1" ht="22.75" customHeight="1">
      <c r="B188" s="171"/>
      <c r="C188" s="172"/>
      <c r="D188" s="173" t="s">
        <v>77</v>
      </c>
      <c r="E188" s="185" t="s">
        <v>240</v>
      </c>
      <c r="F188" s="185" t="s">
        <v>241</v>
      </c>
      <c r="G188" s="172"/>
      <c r="H188" s="172"/>
      <c r="I188" s="175"/>
      <c r="J188" s="186">
        <f>BK188</f>
        <v>0</v>
      </c>
      <c r="K188" s="172"/>
      <c r="L188" s="177"/>
      <c r="M188" s="178"/>
      <c r="N188" s="179"/>
      <c r="O188" s="179"/>
      <c r="P188" s="180">
        <f>SUM(P189:P194)</f>
        <v>0</v>
      </c>
      <c r="Q188" s="179"/>
      <c r="R188" s="180">
        <f>SUM(R189:R194)</f>
        <v>0</v>
      </c>
      <c r="S188" s="179"/>
      <c r="T188" s="181">
        <f>SUM(T189:T194)</f>
        <v>0</v>
      </c>
      <c r="AR188" s="182" t="s">
        <v>86</v>
      </c>
      <c r="AT188" s="183" t="s">
        <v>77</v>
      </c>
      <c r="AU188" s="183" t="s">
        <v>86</v>
      </c>
      <c r="AY188" s="182" t="s">
        <v>144</v>
      </c>
      <c r="BK188" s="184">
        <f>SUM(BK189:BK194)</f>
        <v>0</v>
      </c>
    </row>
    <row r="189" spans="1:65" s="2" customFormat="1" ht="22.9" customHeight="1">
      <c r="A189" s="35"/>
      <c r="B189" s="36"/>
      <c r="C189" s="187" t="s">
        <v>242</v>
      </c>
      <c r="D189" s="187" t="s">
        <v>147</v>
      </c>
      <c r="E189" s="188" t="s">
        <v>243</v>
      </c>
      <c r="F189" s="189" t="s">
        <v>244</v>
      </c>
      <c r="G189" s="190" t="s">
        <v>245</v>
      </c>
      <c r="H189" s="191">
        <v>0.47499999999999998</v>
      </c>
      <c r="I189" s="192"/>
      <c r="J189" s="193">
        <f>ROUND(I189*H189,2)</f>
        <v>0</v>
      </c>
      <c r="K189" s="189" t="s">
        <v>151</v>
      </c>
      <c r="L189" s="40"/>
      <c r="M189" s="194" t="s">
        <v>1</v>
      </c>
      <c r="N189" s="195" t="s">
        <v>43</v>
      </c>
      <c r="O189" s="72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152</v>
      </c>
      <c r="AT189" s="198" t="s">
        <v>147</v>
      </c>
      <c r="AU189" s="198" t="s">
        <v>88</v>
      </c>
      <c r="AY189" s="18" t="s">
        <v>144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8" t="s">
        <v>86</v>
      </c>
      <c r="BK189" s="199">
        <f>ROUND(I189*H189,2)</f>
        <v>0</v>
      </c>
      <c r="BL189" s="18" t="s">
        <v>152</v>
      </c>
      <c r="BM189" s="198" t="s">
        <v>246</v>
      </c>
    </row>
    <row r="190" spans="1:65" s="2" customFormat="1" ht="35.75" customHeight="1">
      <c r="A190" s="35"/>
      <c r="B190" s="36"/>
      <c r="C190" s="187" t="s">
        <v>247</v>
      </c>
      <c r="D190" s="187" t="s">
        <v>147</v>
      </c>
      <c r="E190" s="188" t="s">
        <v>248</v>
      </c>
      <c r="F190" s="189" t="s">
        <v>249</v>
      </c>
      <c r="G190" s="190" t="s">
        <v>245</v>
      </c>
      <c r="H190" s="191">
        <v>0.47499999999999998</v>
      </c>
      <c r="I190" s="192"/>
      <c r="J190" s="193">
        <f>ROUND(I190*H190,2)</f>
        <v>0</v>
      </c>
      <c r="K190" s="189" t="s">
        <v>151</v>
      </c>
      <c r="L190" s="40"/>
      <c r="M190" s="194" t="s">
        <v>1</v>
      </c>
      <c r="N190" s="195" t="s">
        <v>43</v>
      </c>
      <c r="O190" s="72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8" t="s">
        <v>152</v>
      </c>
      <c r="AT190" s="198" t="s">
        <v>147</v>
      </c>
      <c r="AU190" s="198" t="s">
        <v>88</v>
      </c>
      <c r="AY190" s="18" t="s">
        <v>144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8" t="s">
        <v>86</v>
      </c>
      <c r="BK190" s="199">
        <f>ROUND(I190*H190,2)</f>
        <v>0</v>
      </c>
      <c r="BL190" s="18" t="s">
        <v>152</v>
      </c>
      <c r="BM190" s="198" t="s">
        <v>250</v>
      </c>
    </row>
    <row r="191" spans="1:65" s="2" customFormat="1" ht="22.9" customHeight="1">
      <c r="A191" s="35"/>
      <c r="B191" s="36"/>
      <c r="C191" s="187" t="s">
        <v>251</v>
      </c>
      <c r="D191" s="187" t="s">
        <v>147</v>
      </c>
      <c r="E191" s="188" t="s">
        <v>252</v>
      </c>
      <c r="F191" s="189" t="s">
        <v>253</v>
      </c>
      <c r="G191" s="190" t="s">
        <v>245</v>
      </c>
      <c r="H191" s="191">
        <v>0.47499999999999998</v>
      </c>
      <c r="I191" s="192"/>
      <c r="J191" s="193">
        <f>ROUND(I191*H191,2)</f>
        <v>0</v>
      </c>
      <c r="K191" s="189" t="s">
        <v>151</v>
      </c>
      <c r="L191" s="40"/>
      <c r="M191" s="194" t="s">
        <v>1</v>
      </c>
      <c r="N191" s="195" t="s">
        <v>43</v>
      </c>
      <c r="O191" s="72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8" t="s">
        <v>152</v>
      </c>
      <c r="AT191" s="198" t="s">
        <v>147</v>
      </c>
      <c r="AU191" s="198" t="s">
        <v>88</v>
      </c>
      <c r="AY191" s="18" t="s">
        <v>144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8" t="s">
        <v>86</v>
      </c>
      <c r="BK191" s="199">
        <f>ROUND(I191*H191,2)</f>
        <v>0</v>
      </c>
      <c r="BL191" s="18" t="s">
        <v>152</v>
      </c>
      <c r="BM191" s="198" t="s">
        <v>254</v>
      </c>
    </row>
    <row r="192" spans="1:65" s="2" customFormat="1" ht="22.9" customHeight="1">
      <c r="A192" s="35"/>
      <c r="B192" s="36"/>
      <c r="C192" s="187" t="s">
        <v>7</v>
      </c>
      <c r="D192" s="187" t="s">
        <v>147</v>
      </c>
      <c r="E192" s="188" t="s">
        <v>255</v>
      </c>
      <c r="F192" s="189" t="s">
        <v>256</v>
      </c>
      <c r="G192" s="190" t="s">
        <v>245</v>
      </c>
      <c r="H192" s="191">
        <v>6.65</v>
      </c>
      <c r="I192" s="192"/>
      <c r="J192" s="193">
        <f>ROUND(I192*H192,2)</f>
        <v>0</v>
      </c>
      <c r="K192" s="189" t="s">
        <v>151</v>
      </c>
      <c r="L192" s="40"/>
      <c r="M192" s="194" t="s">
        <v>1</v>
      </c>
      <c r="N192" s="195" t="s">
        <v>43</v>
      </c>
      <c r="O192" s="72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8" t="s">
        <v>152</v>
      </c>
      <c r="AT192" s="198" t="s">
        <v>147</v>
      </c>
      <c r="AU192" s="198" t="s">
        <v>88</v>
      </c>
      <c r="AY192" s="18" t="s">
        <v>144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8" t="s">
        <v>86</v>
      </c>
      <c r="BK192" s="199">
        <f>ROUND(I192*H192,2)</f>
        <v>0</v>
      </c>
      <c r="BL192" s="18" t="s">
        <v>152</v>
      </c>
      <c r="BM192" s="198" t="s">
        <v>257</v>
      </c>
    </row>
    <row r="193" spans="1:65" s="14" customFormat="1" ht="10">
      <c r="B193" s="211"/>
      <c r="C193" s="212"/>
      <c r="D193" s="202" t="s">
        <v>154</v>
      </c>
      <c r="E193" s="212"/>
      <c r="F193" s="214" t="s">
        <v>258</v>
      </c>
      <c r="G193" s="212"/>
      <c r="H193" s="215">
        <v>6.65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154</v>
      </c>
      <c r="AU193" s="221" t="s">
        <v>88</v>
      </c>
      <c r="AV193" s="14" t="s">
        <v>88</v>
      </c>
      <c r="AW193" s="14" t="s">
        <v>4</v>
      </c>
      <c r="AX193" s="14" t="s">
        <v>86</v>
      </c>
      <c r="AY193" s="221" t="s">
        <v>144</v>
      </c>
    </row>
    <row r="194" spans="1:65" s="2" customFormat="1" ht="31" customHeight="1">
      <c r="A194" s="35"/>
      <c r="B194" s="36"/>
      <c r="C194" s="187" t="s">
        <v>259</v>
      </c>
      <c r="D194" s="187" t="s">
        <v>147</v>
      </c>
      <c r="E194" s="188" t="s">
        <v>260</v>
      </c>
      <c r="F194" s="189" t="s">
        <v>261</v>
      </c>
      <c r="G194" s="190" t="s">
        <v>245</v>
      </c>
      <c r="H194" s="191">
        <v>0.47499999999999998</v>
      </c>
      <c r="I194" s="192"/>
      <c r="J194" s="193">
        <f>ROUND(I194*H194,2)</f>
        <v>0</v>
      </c>
      <c r="K194" s="189" t="s">
        <v>151</v>
      </c>
      <c r="L194" s="40"/>
      <c r="M194" s="194" t="s">
        <v>1</v>
      </c>
      <c r="N194" s="195" t="s">
        <v>43</v>
      </c>
      <c r="O194" s="72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152</v>
      </c>
      <c r="AT194" s="198" t="s">
        <v>147</v>
      </c>
      <c r="AU194" s="198" t="s">
        <v>88</v>
      </c>
      <c r="AY194" s="18" t="s">
        <v>144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8" t="s">
        <v>86</v>
      </c>
      <c r="BK194" s="199">
        <f>ROUND(I194*H194,2)</f>
        <v>0</v>
      </c>
      <c r="BL194" s="18" t="s">
        <v>152</v>
      </c>
      <c r="BM194" s="198" t="s">
        <v>262</v>
      </c>
    </row>
    <row r="195" spans="1:65" s="12" customFormat="1" ht="22.75" customHeight="1">
      <c r="B195" s="171"/>
      <c r="C195" s="172"/>
      <c r="D195" s="173" t="s">
        <v>77</v>
      </c>
      <c r="E195" s="185" t="s">
        <v>263</v>
      </c>
      <c r="F195" s="185" t="s">
        <v>264</v>
      </c>
      <c r="G195" s="172"/>
      <c r="H195" s="172"/>
      <c r="I195" s="175"/>
      <c r="J195" s="186">
        <f>BK195</f>
        <v>0</v>
      </c>
      <c r="K195" s="172"/>
      <c r="L195" s="177"/>
      <c r="M195" s="178"/>
      <c r="N195" s="179"/>
      <c r="O195" s="179"/>
      <c r="P195" s="180">
        <f>P196</f>
        <v>0</v>
      </c>
      <c r="Q195" s="179"/>
      <c r="R195" s="180">
        <f>R196</f>
        <v>0</v>
      </c>
      <c r="S195" s="179"/>
      <c r="T195" s="181">
        <f>T196</f>
        <v>0</v>
      </c>
      <c r="AR195" s="182" t="s">
        <v>86</v>
      </c>
      <c r="AT195" s="183" t="s">
        <v>77</v>
      </c>
      <c r="AU195" s="183" t="s">
        <v>86</v>
      </c>
      <c r="AY195" s="182" t="s">
        <v>144</v>
      </c>
      <c r="BK195" s="184">
        <f>BK196</f>
        <v>0</v>
      </c>
    </row>
    <row r="196" spans="1:65" s="2" customFormat="1" ht="14.5" customHeight="1">
      <c r="A196" s="35"/>
      <c r="B196" s="36"/>
      <c r="C196" s="187" t="s">
        <v>265</v>
      </c>
      <c r="D196" s="187" t="s">
        <v>147</v>
      </c>
      <c r="E196" s="188" t="s">
        <v>266</v>
      </c>
      <c r="F196" s="189" t="s">
        <v>267</v>
      </c>
      <c r="G196" s="190" t="s">
        <v>245</v>
      </c>
      <c r="H196" s="191">
        <v>0.85799999999999998</v>
      </c>
      <c r="I196" s="192"/>
      <c r="J196" s="193">
        <f>ROUND(I196*H196,2)</f>
        <v>0</v>
      </c>
      <c r="K196" s="189" t="s">
        <v>151</v>
      </c>
      <c r="L196" s="40"/>
      <c r="M196" s="194" t="s">
        <v>1</v>
      </c>
      <c r="N196" s="195" t="s">
        <v>43</v>
      </c>
      <c r="O196" s="72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8" t="s">
        <v>152</v>
      </c>
      <c r="AT196" s="198" t="s">
        <v>147</v>
      </c>
      <c r="AU196" s="198" t="s">
        <v>88</v>
      </c>
      <c r="AY196" s="18" t="s">
        <v>144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8" t="s">
        <v>86</v>
      </c>
      <c r="BK196" s="199">
        <f>ROUND(I196*H196,2)</f>
        <v>0</v>
      </c>
      <c r="BL196" s="18" t="s">
        <v>152</v>
      </c>
      <c r="BM196" s="198" t="s">
        <v>268</v>
      </c>
    </row>
    <row r="197" spans="1:65" s="12" customFormat="1" ht="25.9" customHeight="1">
      <c r="B197" s="171"/>
      <c r="C197" s="172"/>
      <c r="D197" s="173" t="s">
        <v>77</v>
      </c>
      <c r="E197" s="174" t="s">
        <v>269</v>
      </c>
      <c r="F197" s="174" t="s">
        <v>270</v>
      </c>
      <c r="G197" s="172"/>
      <c r="H197" s="172"/>
      <c r="I197" s="175"/>
      <c r="J197" s="176">
        <f>BK197</f>
        <v>0</v>
      </c>
      <c r="K197" s="172"/>
      <c r="L197" s="177"/>
      <c r="M197" s="178"/>
      <c r="N197" s="179"/>
      <c r="O197" s="179"/>
      <c r="P197" s="180">
        <f>P198+P211+P224+P235+P252+P277+P292+P312+P327</f>
        <v>0</v>
      </c>
      <c r="Q197" s="179"/>
      <c r="R197" s="180">
        <f>R198+R211+R224+R235+R252+R277+R292+R312+R327</f>
        <v>0.54844406000000001</v>
      </c>
      <c r="S197" s="179"/>
      <c r="T197" s="181">
        <f>T198+T211+T224+T235+T252+T277+T292+T312+T327</f>
        <v>0.22391751000000001</v>
      </c>
      <c r="AR197" s="182" t="s">
        <v>88</v>
      </c>
      <c r="AT197" s="183" t="s">
        <v>77</v>
      </c>
      <c r="AU197" s="183" t="s">
        <v>78</v>
      </c>
      <c r="AY197" s="182" t="s">
        <v>144</v>
      </c>
      <c r="BK197" s="184">
        <f>BK198+BK211+BK224+BK235+BK252+BK277+BK292+BK312+BK327</f>
        <v>0</v>
      </c>
    </row>
    <row r="198" spans="1:65" s="12" customFormat="1" ht="22.75" customHeight="1">
      <c r="B198" s="171"/>
      <c r="C198" s="172"/>
      <c r="D198" s="173" t="s">
        <v>77</v>
      </c>
      <c r="E198" s="185" t="s">
        <v>271</v>
      </c>
      <c r="F198" s="185" t="s">
        <v>272</v>
      </c>
      <c r="G198" s="172"/>
      <c r="H198" s="172"/>
      <c r="I198" s="175"/>
      <c r="J198" s="186">
        <f>BK198</f>
        <v>0</v>
      </c>
      <c r="K198" s="172"/>
      <c r="L198" s="177"/>
      <c r="M198" s="178"/>
      <c r="N198" s="179"/>
      <c r="O198" s="179"/>
      <c r="P198" s="180">
        <f>SUM(P199:P210)</f>
        <v>0</v>
      </c>
      <c r="Q198" s="179"/>
      <c r="R198" s="180">
        <f>SUM(R199:R210)</f>
        <v>2.6020000000000001E-2</v>
      </c>
      <c r="S198" s="179"/>
      <c r="T198" s="181">
        <f>SUM(T199:T210)</f>
        <v>3.1870000000000002E-2</v>
      </c>
      <c r="AR198" s="182" t="s">
        <v>88</v>
      </c>
      <c r="AT198" s="183" t="s">
        <v>77</v>
      </c>
      <c r="AU198" s="183" t="s">
        <v>86</v>
      </c>
      <c r="AY198" s="182" t="s">
        <v>144</v>
      </c>
      <c r="BK198" s="184">
        <f>SUM(BK199:BK210)</f>
        <v>0</v>
      </c>
    </row>
    <row r="199" spans="1:65" s="2" customFormat="1" ht="22.9" customHeight="1">
      <c r="A199" s="35"/>
      <c r="B199" s="36"/>
      <c r="C199" s="187" t="s">
        <v>273</v>
      </c>
      <c r="D199" s="187" t="s">
        <v>147</v>
      </c>
      <c r="E199" s="188" t="s">
        <v>274</v>
      </c>
      <c r="F199" s="189" t="s">
        <v>275</v>
      </c>
      <c r="G199" s="190" t="s">
        <v>189</v>
      </c>
      <c r="H199" s="191">
        <v>4</v>
      </c>
      <c r="I199" s="192"/>
      <c r="J199" s="193">
        <f t="shared" ref="J199:J210" si="0">ROUND(I199*H199,2)</f>
        <v>0</v>
      </c>
      <c r="K199" s="189" t="s">
        <v>151</v>
      </c>
      <c r="L199" s="40"/>
      <c r="M199" s="194" t="s">
        <v>1</v>
      </c>
      <c r="N199" s="195" t="s">
        <v>43</v>
      </c>
      <c r="O199" s="72"/>
      <c r="P199" s="196">
        <f t="shared" ref="P199:P210" si="1">O199*H199</f>
        <v>0</v>
      </c>
      <c r="Q199" s="196">
        <v>0</v>
      </c>
      <c r="R199" s="196">
        <f t="shared" ref="R199:R210" si="2">Q199*H199</f>
        <v>0</v>
      </c>
      <c r="S199" s="196">
        <v>0</v>
      </c>
      <c r="T199" s="197">
        <f t="shared" ref="T199:T210" si="3"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8" t="s">
        <v>230</v>
      </c>
      <c r="AT199" s="198" t="s">
        <v>147</v>
      </c>
      <c r="AU199" s="198" t="s">
        <v>88</v>
      </c>
      <c r="AY199" s="18" t="s">
        <v>144</v>
      </c>
      <c r="BE199" s="199">
        <f t="shared" ref="BE199:BE210" si="4">IF(N199="základní",J199,0)</f>
        <v>0</v>
      </c>
      <c r="BF199" s="199">
        <f t="shared" ref="BF199:BF210" si="5">IF(N199="snížená",J199,0)</f>
        <v>0</v>
      </c>
      <c r="BG199" s="199">
        <f t="shared" ref="BG199:BG210" si="6">IF(N199="zákl. přenesená",J199,0)</f>
        <v>0</v>
      </c>
      <c r="BH199" s="199">
        <f t="shared" ref="BH199:BH210" si="7">IF(N199="sníž. přenesená",J199,0)</f>
        <v>0</v>
      </c>
      <c r="BI199" s="199">
        <f t="shared" ref="BI199:BI210" si="8">IF(N199="nulová",J199,0)</f>
        <v>0</v>
      </c>
      <c r="BJ199" s="18" t="s">
        <v>86</v>
      </c>
      <c r="BK199" s="199">
        <f t="shared" ref="BK199:BK210" si="9">ROUND(I199*H199,2)</f>
        <v>0</v>
      </c>
      <c r="BL199" s="18" t="s">
        <v>230</v>
      </c>
      <c r="BM199" s="198" t="s">
        <v>276</v>
      </c>
    </row>
    <row r="200" spans="1:65" s="2" customFormat="1" ht="14.5" customHeight="1">
      <c r="A200" s="35"/>
      <c r="B200" s="36"/>
      <c r="C200" s="187" t="s">
        <v>277</v>
      </c>
      <c r="D200" s="187" t="s">
        <v>147</v>
      </c>
      <c r="E200" s="188" t="s">
        <v>278</v>
      </c>
      <c r="F200" s="189" t="s">
        <v>279</v>
      </c>
      <c r="G200" s="190" t="s">
        <v>280</v>
      </c>
      <c r="H200" s="191">
        <v>1</v>
      </c>
      <c r="I200" s="192"/>
      <c r="J200" s="193">
        <f t="shared" si="0"/>
        <v>0</v>
      </c>
      <c r="K200" s="189" t="s">
        <v>151</v>
      </c>
      <c r="L200" s="40"/>
      <c r="M200" s="194" t="s">
        <v>1</v>
      </c>
      <c r="N200" s="195" t="s">
        <v>43</v>
      </c>
      <c r="O200" s="72"/>
      <c r="P200" s="196">
        <f t="shared" si="1"/>
        <v>0</v>
      </c>
      <c r="Q200" s="196">
        <v>0</v>
      </c>
      <c r="R200" s="196">
        <f t="shared" si="2"/>
        <v>0</v>
      </c>
      <c r="S200" s="196">
        <v>1.9460000000000002E-2</v>
      </c>
      <c r="T200" s="197">
        <f t="shared" si="3"/>
        <v>1.9460000000000002E-2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8" t="s">
        <v>230</v>
      </c>
      <c r="AT200" s="198" t="s">
        <v>147</v>
      </c>
      <c r="AU200" s="198" t="s">
        <v>88</v>
      </c>
      <c r="AY200" s="18" t="s">
        <v>144</v>
      </c>
      <c r="BE200" s="199">
        <f t="shared" si="4"/>
        <v>0</v>
      </c>
      <c r="BF200" s="199">
        <f t="shared" si="5"/>
        <v>0</v>
      </c>
      <c r="BG200" s="199">
        <f t="shared" si="6"/>
        <v>0</v>
      </c>
      <c r="BH200" s="199">
        <f t="shared" si="7"/>
        <v>0</v>
      </c>
      <c r="BI200" s="199">
        <f t="shared" si="8"/>
        <v>0</v>
      </c>
      <c r="BJ200" s="18" t="s">
        <v>86</v>
      </c>
      <c r="BK200" s="199">
        <f t="shared" si="9"/>
        <v>0</v>
      </c>
      <c r="BL200" s="18" t="s">
        <v>230</v>
      </c>
      <c r="BM200" s="198" t="s">
        <v>281</v>
      </c>
    </row>
    <row r="201" spans="1:65" s="2" customFormat="1" ht="14.5" customHeight="1">
      <c r="A201" s="35"/>
      <c r="B201" s="36"/>
      <c r="C201" s="187" t="s">
        <v>282</v>
      </c>
      <c r="D201" s="187" t="s">
        <v>147</v>
      </c>
      <c r="E201" s="188" t="s">
        <v>283</v>
      </c>
      <c r="F201" s="189" t="s">
        <v>284</v>
      </c>
      <c r="G201" s="190" t="s">
        <v>280</v>
      </c>
      <c r="H201" s="191">
        <v>1</v>
      </c>
      <c r="I201" s="192"/>
      <c r="J201" s="193">
        <f t="shared" si="0"/>
        <v>0</v>
      </c>
      <c r="K201" s="189" t="s">
        <v>151</v>
      </c>
      <c r="L201" s="40"/>
      <c r="M201" s="194" t="s">
        <v>1</v>
      </c>
      <c r="N201" s="195" t="s">
        <v>43</v>
      </c>
      <c r="O201" s="72"/>
      <c r="P201" s="196">
        <f t="shared" si="1"/>
        <v>0</v>
      </c>
      <c r="Q201" s="196">
        <v>3.2599999999999999E-3</v>
      </c>
      <c r="R201" s="196">
        <f t="shared" si="2"/>
        <v>3.2599999999999999E-3</v>
      </c>
      <c r="S201" s="196">
        <v>0</v>
      </c>
      <c r="T201" s="197">
        <f t="shared" si="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8" t="s">
        <v>230</v>
      </c>
      <c r="AT201" s="198" t="s">
        <v>147</v>
      </c>
      <c r="AU201" s="198" t="s">
        <v>88</v>
      </c>
      <c r="AY201" s="18" t="s">
        <v>144</v>
      </c>
      <c r="BE201" s="199">
        <f t="shared" si="4"/>
        <v>0</v>
      </c>
      <c r="BF201" s="199">
        <f t="shared" si="5"/>
        <v>0</v>
      </c>
      <c r="BG201" s="199">
        <f t="shared" si="6"/>
        <v>0</v>
      </c>
      <c r="BH201" s="199">
        <f t="shared" si="7"/>
        <v>0</v>
      </c>
      <c r="BI201" s="199">
        <f t="shared" si="8"/>
        <v>0</v>
      </c>
      <c r="BJ201" s="18" t="s">
        <v>86</v>
      </c>
      <c r="BK201" s="199">
        <f t="shared" si="9"/>
        <v>0</v>
      </c>
      <c r="BL201" s="18" t="s">
        <v>230</v>
      </c>
      <c r="BM201" s="198" t="s">
        <v>285</v>
      </c>
    </row>
    <row r="202" spans="1:65" s="2" customFormat="1" ht="14.5" customHeight="1">
      <c r="A202" s="35"/>
      <c r="B202" s="36"/>
      <c r="C202" s="244" t="s">
        <v>286</v>
      </c>
      <c r="D202" s="244" t="s">
        <v>287</v>
      </c>
      <c r="E202" s="245" t="s">
        <v>288</v>
      </c>
      <c r="F202" s="246" t="s">
        <v>289</v>
      </c>
      <c r="G202" s="247" t="s">
        <v>189</v>
      </c>
      <c r="H202" s="248">
        <v>1</v>
      </c>
      <c r="I202" s="249"/>
      <c r="J202" s="250">
        <f t="shared" si="0"/>
        <v>0</v>
      </c>
      <c r="K202" s="246" t="s">
        <v>151</v>
      </c>
      <c r="L202" s="251"/>
      <c r="M202" s="252" t="s">
        <v>1</v>
      </c>
      <c r="N202" s="253" t="s">
        <v>43</v>
      </c>
      <c r="O202" s="72"/>
      <c r="P202" s="196">
        <f t="shared" si="1"/>
        <v>0</v>
      </c>
      <c r="Q202" s="196">
        <v>1.35E-2</v>
      </c>
      <c r="R202" s="196">
        <f t="shared" si="2"/>
        <v>1.35E-2</v>
      </c>
      <c r="S202" s="196">
        <v>0</v>
      </c>
      <c r="T202" s="197">
        <f t="shared" si="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8" t="s">
        <v>290</v>
      </c>
      <c r="AT202" s="198" t="s">
        <v>287</v>
      </c>
      <c r="AU202" s="198" t="s">
        <v>88</v>
      </c>
      <c r="AY202" s="18" t="s">
        <v>144</v>
      </c>
      <c r="BE202" s="199">
        <f t="shared" si="4"/>
        <v>0</v>
      </c>
      <c r="BF202" s="199">
        <f t="shared" si="5"/>
        <v>0</v>
      </c>
      <c r="BG202" s="199">
        <f t="shared" si="6"/>
        <v>0</v>
      </c>
      <c r="BH202" s="199">
        <f t="shared" si="7"/>
        <v>0</v>
      </c>
      <c r="BI202" s="199">
        <f t="shared" si="8"/>
        <v>0</v>
      </c>
      <c r="BJ202" s="18" t="s">
        <v>86</v>
      </c>
      <c r="BK202" s="199">
        <f t="shared" si="9"/>
        <v>0</v>
      </c>
      <c r="BL202" s="18" t="s">
        <v>230</v>
      </c>
      <c r="BM202" s="198" t="s">
        <v>291</v>
      </c>
    </row>
    <row r="203" spans="1:65" s="2" customFormat="1" ht="14.5" customHeight="1">
      <c r="A203" s="35"/>
      <c r="B203" s="36"/>
      <c r="C203" s="244" t="s">
        <v>292</v>
      </c>
      <c r="D203" s="244" t="s">
        <v>287</v>
      </c>
      <c r="E203" s="245" t="s">
        <v>293</v>
      </c>
      <c r="F203" s="246" t="s">
        <v>294</v>
      </c>
      <c r="G203" s="247" t="s">
        <v>189</v>
      </c>
      <c r="H203" s="248">
        <v>1</v>
      </c>
      <c r="I203" s="249"/>
      <c r="J203" s="250">
        <f t="shared" si="0"/>
        <v>0</v>
      </c>
      <c r="K203" s="246" t="s">
        <v>151</v>
      </c>
      <c r="L203" s="251"/>
      <c r="M203" s="252" t="s">
        <v>1</v>
      </c>
      <c r="N203" s="253" t="s">
        <v>43</v>
      </c>
      <c r="O203" s="72"/>
      <c r="P203" s="196">
        <f t="shared" si="1"/>
        <v>0</v>
      </c>
      <c r="Q203" s="196">
        <v>7.1000000000000004E-3</v>
      </c>
      <c r="R203" s="196">
        <f t="shared" si="2"/>
        <v>7.1000000000000004E-3</v>
      </c>
      <c r="S203" s="196">
        <v>0</v>
      </c>
      <c r="T203" s="197">
        <f t="shared" si="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8" t="s">
        <v>290</v>
      </c>
      <c r="AT203" s="198" t="s">
        <v>287</v>
      </c>
      <c r="AU203" s="198" t="s">
        <v>88</v>
      </c>
      <c r="AY203" s="18" t="s">
        <v>144</v>
      </c>
      <c r="BE203" s="199">
        <f t="shared" si="4"/>
        <v>0</v>
      </c>
      <c r="BF203" s="199">
        <f t="shared" si="5"/>
        <v>0</v>
      </c>
      <c r="BG203" s="199">
        <f t="shared" si="6"/>
        <v>0</v>
      </c>
      <c r="BH203" s="199">
        <f t="shared" si="7"/>
        <v>0</v>
      </c>
      <c r="BI203" s="199">
        <f t="shared" si="8"/>
        <v>0</v>
      </c>
      <c r="BJ203" s="18" t="s">
        <v>86</v>
      </c>
      <c r="BK203" s="199">
        <f t="shared" si="9"/>
        <v>0</v>
      </c>
      <c r="BL203" s="18" t="s">
        <v>230</v>
      </c>
      <c r="BM203" s="198" t="s">
        <v>295</v>
      </c>
    </row>
    <row r="204" spans="1:65" s="2" customFormat="1" ht="14.5" customHeight="1">
      <c r="A204" s="35"/>
      <c r="B204" s="36"/>
      <c r="C204" s="187" t="s">
        <v>296</v>
      </c>
      <c r="D204" s="187" t="s">
        <v>147</v>
      </c>
      <c r="E204" s="188" t="s">
        <v>297</v>
      </c>
      <c r="F204" s="189" t="s">
        <v>298</v>
      </c>
      <c r="G204" s="190" t="s">
        <v>280</v>
      </c>
      <c r="H204" s="191">
        <v>1</v>
      </c>
      <c r="I204" s="192"/>
      <c r="J204" s="193">
        <f t="shared" si="0"/>
        <v>0</v>
      </c>
      <c r="K204" s="189" t="s">
        <v>151</v>
      </c>
      <c r="L204" s="40"/>
      <c r="M204" s="194" t="s">
        <v>1</v>
      </c>
      <c r="N204" s="195" t="s">
        <v>43</v>
      </c>
      <c r="O204" s="72"/>
      <c r="P204" s="196">
        <f t="shared" si="1"/>
        <v>0</v>
      </c>
      <c r="Q204" s="196">
        <v>0</v>
      </c>
      <c r="R204" s="196">
        <f t="shared" si="2"/>
        <v>0</v>
      </c>
      <c r="S204" s="196">
        <v>1.56E-3</v>
      </c>
      <c r="T204" s="197">
        <f t="shared" si="3"/>
        <v>1.56E-3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8" t="s">
        <v>230</v>
      </c>
      <c r="AT204" s="198" t="s">
        <v>147</v>
      </c>
      <c r="AU204" s="198" t="s">
        <v>88</v>
      </c>
      <c r="AY204" s="18" t="s">
        <v>144</v>
      </c>
      <c r="BE204" s="199">
        <f t="shared" si="4"/>
        <v>0</v>
      </c>
      <c r="BF204" s="199">
        <f t="shared" si="5"/>
        <v>0</v>
      </c>
      <c r="BG204" s="199">
        <f t="shared" si="6"/>
        <v>0</v>
      </c>
      <c r="BH204" s="199">
        <f t="shared" si="7"/>
        <v>0</v>
      </c>
      <c r="BI204" s="199">
        <f t="shared" si="8"/>
        <v>0</v>
      </c>
      <c r="BJ204" s="18" t="s">
        <v>86</v>
      </c>
      <c r="BK204" s="199">
        <f t="shared" si="9"/>
        <v>0</v>
      </c>
      <c r="BL204" s="18" t="s">
        <v>230</v>
      </c>
      <c r="BM204" s="198" t="s">
        <v>299</v>
      </c>
    </row>
    <row r="205" spans="1:65" s="2" customFormat="1" ht="22.9" customHeight="1">
      <c r="A205" s="35"/>
      <c r="B205" s="36"/>
      <c r="C205" s="187" t="s">
        <v>300</v>
      </c>
      <c r="D205" s="187" t="s">
        <v>147</v>
      </c>
      <c r="E205" s="188" t="s">
        <v>301</v>
      </c>
      <c r="F205" s="189" t="s">
        <v>302</v>
      </c>
      <c r="G205" s="190" t="s">
        <v>189</v>
      </c>
      <c r="H205" s="191">
        <v>1</v>
      </c>
      <c r="I205" s="192"/>
      <c r="J205" s="193">
        <f t="shared" si="0"/>
        <v>0</v>
      </c>
      <c r="K205" s="189" t="s">
        <v>151</v>
      </c>
      <c r="L205" s="40"/>
      <c r="M205" s="194" t="s">
        <v>1</v>
      </c>
      <c r="N205" s="195" t="s">
        <v>43</v>
      </c>
      <c r="O205" s="72"/>
      <c r="P205" s="196">
        <f t="shared" si="1"/>
        <v>0</v>
      </c>
      <c r="Q205" s="196">
        <v>1.6000000000000001E-4</v>
      </c>
      <c r="R205" s="196">
        <f t="shared" si="2"/>
        <v>1.6000000000000001E-4</v>
      </c>
      <c r="S205" s="196">
        <v>0</v>
      </c>
      <c r="T205" s="197">
        <f t="shared" si="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8" t="s">
        <v>230</v>
      </c>
      <c r="AT205" s="198" t="s">
        <v>147</v>
      </c>
      <c r="AU205" s="198" t="s">
        <v>88</v>
      </c>
      <c r="AY205" s="18" t="s">
        <v>144</v>
      </c>
      <c r="BE205" s="199">
        <f t="shared" si="4"/>
        <v>0</v>
      </c>
      <c r="BF205" s="199">
        <f t="shared" si="5"/>
        <v>0</v>
      </c>
      <c r="BG205" s="199">
        <f t="shared" si="6"/>
        <v>0</v>
      </c>
      <c r="BH205" s="199">
        <f t="shared" si="7"/>
        <v>0</v>
      </c>
      <c r="BI205" s="199">
        <f t="shared" si="8"/>
        <v>0</v>
      </c>
      <c r="BJ205" s="18" t="s">
        <v>86</v>
      </c>
      <c r="BK205" s="199">
        <f t="shared" si="9"/>
        <v>0</v>
      </c>
      <c r="BL205" s="18" t="s">
        <v>230</v>
      </c>
      <c r="BM205" s="198" t="s">
        <v>303</v>
      </c>
    </row>
    <row r="206" spans="1:65" s="2" customFormat="1" ht="22.9" customHeight="1">
      <c r="A206" s="35"/>
      <c r="B206" s="36"/>
      <c r="C206" s="244" t="s">
        <v>304</v>
      </c>
      <c r="D206" s="244" t="s">
        <v>287</v>
      </c>
      <c r="E206" s="245" t="s">
        <v>305</v>
      </c>
      <c r="F206" s="246" t="s">
        <v>306</v>
      </c>
      <c r="G206" s="247" t="s">
        <v>189</v>
      </c>
      <c r="H206" s="248">
        <v>1</v>
      </c>
      <c r="I206" s="249"/>
      <c r="J206" s="250">
        <f t="shared" si="0"/>
        <v>0</v>
      </c>
      <c r="K206" s="246" t="s">
        <v>1</v>
      </c>
      <c r="L206" s="251"/>
      <c r="M206" s="252" t="s">
        <v>1</v>
      </c>
      <c r="N206" s="253" t="s">
        <v>43</v>
      </c>
      <c r="O206" s="72"/>
      <c r="P206" s="196">
        <f t="shared" si="1"/>
        <v>0</v>
      </c>
      <c r="Q206" s="196">
        <v>2E-3</v>
      </c>
      <c r="R206" s="196">
        <f t="shared" si="2"/>
        <v>2E-3</v>
      </c>
      <c r="S206" s="196">
        <v>0</v>
      </c>
      <c r="T206" s="197">
        <f t="shared" si="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8" t="s">
        <v>290</v>
      </c>
      <c r="AT206" s="198" t="s">
        <v>287</v>
      </c>
      <c r="AU206" s="198" t="s">
        <v>88</v>
      </c>
      <c r="AY206" s="18" t="s">
        <v>144</v>
      </c>
      <c r="BE206" s="199">
        <f t="shared" si="4"/>
        <v>0</v>
      </c>
      <c r="BF206" s="199">
        <f t="shared" si="5"/>
        <v>0</v>
      </c>
      <c r="BG206" s="199">
        <f t="shared" si="6"/>
        <v>0</v>
      </c>
      <c r="BH206" s="199">
        <f t="shared" si="7"/>
        <v>0</v>
      </c>
      <c r="BI206" s="199">
        <f t="shared" si="8"/>
        <v>0</v>
      </c>
      <c r="BJ206" s="18" t="s">
        <v>86</v>
      </c>
      <c r="BK206" s="199">
        <f t="shared" si="9"/>
        <v>0</v>
      </c>
      <c r="BL206" s="18" t="s">
        <v>230</v>
      </c>
      <c r="BM206" s="198" t="s">
        <v>307</v>
      </c>
    </row>
    <row r="207" spans="1:65" s="2" customFormat="1" ht="14.5" customHeight="1">
      <c r="A207" s="35"/>
      <c r="B207" s="36"/>
      <c r="C207" s="187" t="s">
        <v>290</v>
      </c>
      <c r="D207" s="187" t="s">
        <v>147</v>
      </c>
      <c r="E207" s="188" t="s">
        <v>308</v>
      </c>
      <c r="F207" s="189" t="s">
        <v>309</v>
      </c>
      <c r="G207" s="190" t="s">
        <v>189</v>
      </c>
      <c r="H207" s="191">
        <v>1</v>
      </c>
      <c r="I207" s="192"/>
      <c r="J207" s="193">
        <f t="shared" si="0"/>
        <v>0</v>
      </c>
      <c r="K207" s="189" t="s">
        <v>151</v>
      </c>
      <c r="L207" s="40"/>
      <c r="M207" s="194" t="s">
        <v>1</v>
      </c>
      <c r="N207" s="195" t="s">
        <v>43</v>
      </c>
      <c r="O207" s="72"/>
      <c r="P207" s="196">
        <f t="shared" si="1"/>
        <v>0</v>
      </c>
      <c r="Q207" s="196">
        <v>0</v>
      </c>
      <c r="R207" s="196">
        <f t="shared" si="2"/>
        <v>0</v>
      </c>
      <c r="S207" s="196">
        <v>8.4999999999999995E-4</v>
      </c>
      <c r="T207" s="197">
        <f t="shared" si="3"/>
        <v>8.4999999999999995E-4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8" t="s">
        <v>230</v>
      </c>
      <c r="AT207" s="198" t="s">
        <v>147</v>
      </c>
      <c r="AU207" s="198" t="s">
        <v>88</v>
      </c>
      <c r="AY207" s="18" t="s">
        <v>144</v>
      </c>
      <c r="BE207" s="199">
        <f t="shared" si="4"/>
        <v>0</v>
      </c>
      <c r="BF207" s="199">
        <f t="shared" si="5"/>
        <v>0</v>
      </c>
      <c r="BG207" s="199">
        <f t="shared" si="6"/>
        <v>0</v>
      </c>
      <c r="BH207" s="199">
        <f t="shared" si="7"/>
        <v>0</v>
      </c>
      <c r="BI207" s="199">
        <f t="shared" si="8"/>
        <v>0</v>
      </c>
      <c r="BJ207" s="18" t="s">
        <v>86</v>
      </c>
      <c r="BK207" s="199">
        <f t="shared" si="9"/>
        <v>0</v>
      </c>
      <c r="BL207" s="18" t="s">
        <v>230</v>
      </c>
      <c r="BM207" s="198" t="s">
        <v>310</v>
      </c>
    </row>
    <row r="208" spans="1:65" s="2" customFormat="1" ht="14.5" customHeight="1">
      <c r="A208" s="35"/>
      <c r="B208" s="36"/>
      <c r="C208" s="187" t="s">
        <v>311</v>
      </c>
      <c r="D208" s="187" t="s">
        <v>147</v>
      </c>
      <c r="E208" s="188" t="s">
        <v>312</v>
      </c>
      <c r="F208" s="189" t="s">
        <v>313</v>
      </c>
      <c r="G208" s="190" t="s">
        <v>189</v>
      </c>
      <c r="H208" s="191">
        <v>2</v>
      </c>
      <c r="I208" s="192"/>
      <c r="J208" s="193">
        <f t="shared" si="0"/>
        <v>0</v>
      </c>
      <c r="K208" s="189" t="s">
        <v>151</v>
      </c>
      <c r="L208" s="40"/>
      <c r="M208" s="194" t="s">
        <v>1</v>
      </c>
      <c r="N208" s="195" t="s">
        <v>43</v>
      </c>
      <c r="O208" s="72"/>
      <c r="P208" s="196">
        <f t="shared" si="1"/>
        <v>0</v>
      </c>
      <c r="Q208" s="196">
        <v>0</v>
      </c>
      <c r="R208" s="196">
        <f t="shared" si="2"/>
        <v>0</v>
      </c>
      <c r="S208" s="196">
        <v>5.0000000000000001E-3</v>
      </c>
      <c r="T208" s="197">
        <f t="shared" si="3"/>
        <v>0.01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8" t="s">
        <v>230</v>
      </c>
      <c r="AT208" s="198" t="s">
        <v>147</v>
      </c>
      <c r="AU208" s="198" t="s">
        <v>88</v>
      </c>
      <c r="AY208" s="18" t="s">
        <v>144</v>
      </c>
      <c r="BE208" s="199">
        <f t="shared" si="4"/>
        <v>0</v>
      </c>
      <c r="BF208" s="199">
        <f t="shared" si="5"/>
        <v>0</v>
      </c>
      <c r="BG208" s="199">
        <f t="shared" si="6"/>
        <v>0</v>
      </c>
      <c r="BH208" s="199">
        <f t="shared" si="7"/>
        <v>0</v>
      </c>
      <c r="BI208" s="199">
        <f t="shared" si="8"/>
        <v>0</v>
      </c>
      <c r="BJ208" s="18" t="s">
        <v>86</v>
      </c>
      <c r="BK208" s="199">
        <f t="shared" si="9"/>
        <v>0</v>
      </c>
      <c r="BL208" s="18" t="s">
        <v>230</v>
      </c>
      <c r="BM208" s="198" t="s">
        <v>314</v>
      </c>
    </row>
    <row r="209" spans="1:65" s="2" customFormat="1" ht="22.9" customHeight="1">
      <c r="A209" s="35"/>
      <c r="B209" s="36"/>
      <c r="C209" s="187" t="s">
        <v>315</v>
      </c>
      <c r="D209" s="187" t="s">
        <v>147</v>
      </c>
      <c r="E209" s="188" t="s">
        <v>316</v>
      </c>
      <c r="F209" s="189" t="s">
        <v>317</v>
      </c>
      <c r="G209" s="190" t="s">
        <v>245</v>
      </c>
      <c r="H209" s="191">
        <v>2.5999999999999999E-2</v>
      </c>
      <c r="I209" s="192"/>
      <c r="J209" s="193">
        <f t="shared" si="0"/>
        <v>0</v>
      </c>
      <c r="K209" s="189" t="s">
        <v>151</v>
      </c>
      <c r="L209" s="40"/>
      <c r="M209" s="194" t="s">
        <v>1</v>
      </c>
      <c r="N209" s="195" t="s">
        <v>43</v>
      </c>
      <c r="O209" s="72"/>
      <c r="P209" s="196">
        <f t="shared" si="1"/>
        <v>0</v>
      </c>
      <c r="Q209" s="196">
        <v>0</v>
      </c>
      <c r="R209" s="196">
        <f t="shared" si="2"/>
        <v>0</v>
      </c>
      <c r="S209" s="196">
        <v>0</v>
      </c>
      <c r="T209" s="197">
        <f t="shared" si="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8" t="s">
        <v>230</v>
      </c>
      <c r="AT209" s="198" t="s">
        <v>147</v>
      </c>
      <c r="AU209" s="198" t="s">
        <v>88</v>
      </c>
      <c r="AY209" s="18" t="s">
        <v>144</v>
      </c>
      <c r="BE209" s="199">
        <f t="shared" si="4"/>
        <v>0</v>
      </c>
      <c r="BF209" s="199">
        <f t="shared" si="5"/>
        <v>0</v>
      </c>
      <c r="BG209" s="199">
        <f t="shared" si="6"/>
        <v>0</v>
      </c>
      <c r="BH209" s="199">
        <f t="shared" si="7"/>
        <v>0</v>
      </c>
      <c r="BI209" s="199">
        <f t="shared" si="8"/>
        <v>0</v>
      </c>
      <c r="BJ209" s="18" t="s">
        <v>86</v>
      </c>
      <c r="BK209" s="199">
        <f t="shared" si="9"/>
        <v>0</v>
      </c>
      <c r="BL209" s="18" t="s">
        <v>230</v>
      </c>
      <c r="BM209" s="198" t="s">
        <v>318</v>
      </c>
    </row>
    <row r="210" spans="1:65" s="2" customFormat="1" ht="22.9" customHeight="1">
      <c r="A210" s="35"/>
      <c r="B210" s="36"/>
      <c r="C210" s="187" t="s">
        <v>319</v>
      </c>
      <c r="D210" s="187" t="s">
        <v>147</v>
      </c>
      <c r="E210" s="188" t="s">
        <v>320</v>
      </c>
      <c r="F210" s="189" t="s">
        <v>321</v>
      </c>
      <c r="G210" s="190" t="s">
        <v>245</v>
      </c>
      <c r="H210" s="191">
        <v>2.5999999999999999E-2</v>
      </c>
      <c r="I210" s="192"/>
      <c r="J210" s="193">
        <f t="shared" si="0"/>
        <v>0</v>
      </c>
      <c r="K210" s="189" t="s">
        <v>151</v>
      </c>
      <c r="L210" s="40"/>
      <c r="M210" s="194" t="s">
        <v>1</v>
      </c>
      <c r="N210" s="195" t="s">
        <v>43</v>
      </c>
      <c r="O210" s="72"/>
      <c r="P210" s="196">
        <f t="shared" si="1"/>
        <v>0</v>
      </c>
      <c r="Q210" s="196">
        <v>0</v>
      </c>
      <c r="R210" s="196">
        <f t="shared" si="2"/>
        <v>0</v>
      </c>
      <c r="S210" s="196">
        <v>0</v>
      </c>
      <c r="T210" s="197">
        <f t="shared" si="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8" t="s">
        <v>230</v>
      </c>
      <c r="AT210" s="198" t="s">
        <v>147</v>
      </c>
      <c r="AU210" s="198" t="s">
        <v>88</v>
      </c>
      <c r="AY210" s="18" t="s">
        <v>144</v>
      </c>
      <c r="BE210" s="199">
        <f t="shared" si="4"/>
        <v>0</v>
      </c>
      <c r="BF210" s="199">
        <f t="shared" si="5"/>
        <v>0</v>
      </c>
      <c r="BG210" s="199">
        <f t="shared" si="6"/>
        <v>0</v>
      </c>
      <c r="BH210" s="199">
        <f t="shared" si="7"/>
        <v>0</v>
      </c>
      <c r="BI210" s="199">
        <f t="shared" si="8"/>
        <v>0</v>
      </c>
      <c r="BJ210" s="18" t="s">
        <v>86</v>
      </c>
      <c r="BK210" s="199">
        <f t="shared" si="9"/>
        <v>0</v>
      </c>
      <c r="BL210" s="18" t="s">
        <v>230</v>
      </c>
      <c r="BM210" s="198" t="s">
        <v>322</v>
      </c>
    </row>
    <row r="211" spans="1:65" s="12" customFormat="1" ht="22.75" customHeight="1">
      <c r="B211" s="171"/>
      <c r="C211" s="172"/>
      <c r="D211" s="173" t="s">
        <v>77</v>
      </c>
      <c r="E211" s="185" t="s">
        <v>323</v>
      </c>
      <c r="F211" s="185" t="s">
        <v>324</v>
      </c>
      <c r="G211" s="172"/>
      <c r="H211" s="172"/>
      <c r="I211" s="175"/>
      <c r="J211" s="186">
        <f>BK211</f>
        <v>0</v>
      </c>
      <c r="K211" s="172"/>
      <c r="L211" s="177"/>
      <c r="M211" s="178"/>
      <c r="N211" s="179"/>
      <c r="O211" s="179"/>
      <c r="P211" s="180">
        <f>SUM(P212:P223)</f>
        <v>0</v>
      </c>
      <c r="Q211" s="179"/>
      <c r="R211" s="180">
        <f>SUM(R212:R223)</f>
        <v>0.15143940000000003</v>
      </c>
      <c r="S211" s="179"/>
      <c r="T211" s="181">
        <f>SUM(T212:T223)</f>
        <v>0</v>
      </c>
      <c r="AR211" s="182" t="s">
        <v>88</v>
      </c>
      <c r="AT211" s="183" t="s">
        <v>77</v>
      </c>
      <c r="AU211" s="183" t="s">
        <v>86</v>
      </c>
      <c r="AY211" s="182" t="s">
        <v>144</v>
      </c>
      <c r="BK211" s="184">
        <f>SUM(BK212:BK223)</f>
        <v>0</v>
      </c>
    </row>
    <row r="212" spans="1:65" s="2" customFormat="1" ht="22.9" customHeight="1">
      <c r="A212" s="35"/>
      <c r="B212" s="36"/>
      <c r="C212" s="187" t="s">
        <v>325</v>
      </c>
      <c r="D212" s="187" t="s">
        <v>147</v>
      </c>
      <c r="E212" s="188" t="s">
        <v>326</v>
      </c>
      <c r="F212" s="189" t="s">
        <v>327</v>
      </c>
      <c r="G212" s="190" t="s">
        <v>150</v>
      </c>
      <c r="H212" s="191">
        <v>6.3630000000000004</v>
      </c>
      <c r="I212" s="192"/>
      <c r="J212" s="193">
        <f>ROUND(I212*H212,2)</f>
        <v>0</v>
      </c>
      <c r="K212" s="189" t="s">
        <v>151</v>
      </c>
      <c r="L212" s="40"/>
      <c r="M212" s="194" t="s">
        <v>1</v>
      </c>
      <c r="N212" s="195" t="s">
        <v>43</v>
      </c>
      <c r="O212" s="72"/>
      <c r="P212" s="196">
        <f>O212*H212</f>
        <v>0</v>
      </c>
      <c r="Q212" s="196">
        <v>2.3800000000000002E-2</v>
      </c>
      <c r="R212" s="196">
        <f>Q212*H212</f>
        <v>0.15143940000000003</v>
      </c>
      <c r="S212" s="196">
        <v>0</v>
      </c>
      <c r="T212" s="19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8" t="s">
        <v>230</v>
      </c>
      <c r="AT212" s="198" t="s">
        <v>147</v>
      </c>
      <c r="AU212" s="198" t="s">
        <v>88</v>
      </c>
      <c r="AY212" s="18" t="s">
        <v>144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8" t="s">
        <v>86</v>
      </c>
      <c r="BK212" s="199">
        <f>ROUND(I212*H212,2)</f>
        <v>0</v>
      </c>
      <c r="BL212" s="18" t="s">
        <v>230</v>
      </c>
      <c r="BM212" s="198" t="s">
        <v>328</v>
      </c>
    </row>
    <row r="213" spans="1:65" s="13" customFormat="1" ht="10">
      <c r="B213" s="200"/>
      <c r="C213" s="201"/>
      <c r="D213" s="202" t="s">
        <v>154</v>
      </c>
      <c r="E213" s="203" t="s">
        <v>1</v>
      </c>
      <c r="F213" s="204" t="s">
        <v>329</v>
      </c>
      <c r="G213" s="201"/>
      <c r="H213" s="203" t="s">
        <v>1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154</v>
      </c>
      <c r="AU213" s="210" t="s">
        <v>88</v>
      </c>
      <c r="AV213" s="13" t="s">
        <v>86</v>
      </c>
      <c r="AW213" s="13" t="s">
        <v>34</v>
      </c>
      <c r="AX213" s="13" t="s">
        <v>78</v>
      </c>
      <c r="AY213" s="210" t="s">
        <v>144</v>
      </c>
    </row>
    <row r="214" spans="1:65" s="14" customFormat="1" ht="10">
      <c r="B214" s="211"/>
      <c r="C214" s="212"/>
      <c r="D214" s="202" t="s">
        <v>154</v>
      </c>
      <c r="E214" s="213" t="s">
        <v>1</v>
      </c>
      <c r="F214" s="214" t="s">
        <v>330</v>
      </c>
      <c r="G214" s="212"/>
      <c r="H214" s="215">
        <v>6.3630000000000004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154</v>
      </c>
      <c r="AU214" s="221" t="s">
        <v>88</v>
      </c>
      <c r="AV214" s="14" t="s">
        <v>88</v>
      </c>
      <c r="AW214" s="14" t="s">
        <v>34</v>
      </c>
      <c r="AX214" s="14" t="s">
        <v>86</v>
      </c>
      <c r="AY214" s="221" t="s">
        <v>144</v>
      </c>
    </row>
    <row r="215" spans="1:65" s="2" customFormat="1" ht="22.9" customHeight="1">
      <c r="A215" s="35"/>
      <c r="B215" s="36"/>
      <c r="C215" s="187" t="s">
        <v>331</v>
      </c>
      <c r="D215" s="187" t="s">
        <v>147</v>
      </c>
      <c r="E215" s="188" t="s">
        <v>332</v>
      </c>
      <c r="F215" s="189" t="s">
        <v>333</v>
      </c>
      <c r="G215" s="190" t="s">
        <v>150</v>
      </c>
      <c r="H215" s="191">
        <v>6.3630000000000004</v>
      </c>
      <c r="I215" s="192"/>
      <c r="J215" s="193">
        <f>ROUND(I215*H215,2)</f>
        <v>0</v>
      </c>
      <c r="K215" s="189" t="s">
        <v>151</v>
      </c>
      <c r="L215" s="40"/>
      <c r="M215" s="194" t="s">
        <v>1</v>
      </c>
      <c r="N215" s="195" t="s">
        <v>43</v>
      </c>
      <c r="O215" s="72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8" t="s">
        <v>230</v>
      </c>
      <c r="AT215" s="198" t="s">
        <v>147</v>
      </c>
      <c r="AU215" s="198" t="s">
        <v>88</v>
      </c>
      <c r="AY215" s="18" t="s">
        <v>144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8" t="s">
        <v>86</v>
      </c>
      <c r="BK215" s="199">
        <f>ROUND(I215*H215,2)</f>
        <v>0</v>
      </c>
      <c r="BL215" s="18" t="s">
        <v>230</v>
      </c>
      <c r="BM215" s="198" t="s">
        <v>334</v>
      </c>
    </row>
    <row r="216" spans="1:65" s="13" customFormat="1" ht="10">
      <c r="B216" s="200"/>
      <c r="C216" s="201"/>
      <c r="D216" s="202" t="s">
        <v>154</v>
      </c>
      <c r="E216" s="203" t="s">
        <v>1</v>
      </c>
      <c r="F216" s="204" t="s">
        <v>329</v>
      </c>
      <c r="G216" s="201"/>
      <c r="H216" s="203" t="s">
        <v>1</v>
      </c>
      <c r="I216" s="205"/>
      <c r="J216" s="201"/>
      <c r="K216" s="201"/>
      <c r="L216" s="206"/>
      <c r="M216" s="207"/>
      <c r="N216" s="208"/>
      <c r="O216" s="208"/>
      <c r="P216" s="208"/>
      <c r="Q216" s="208"/>
      <c r="R216" s="208"/>
      <c r="S216" s="208"/>
      <c r="T216" s="209"/>
      <c r="AT216" s="210" t="s">
        <v>154</v>
      </c>
      <c r="AU216" s="210" t="s">
        <v>88</v>
      </c>
      <c r="AV216" s="13" t="s">
        <v>86</v>
      </c>
      <c r="AW216" s="13" t="s">
        <v>34</v>
      </c>
      <c r="AX216" s="13" t="s">
        <v>78</v>
      </c>
      <c r="AY216" s="210" t="s">
        <v>144</v>
      </c>
    </row>
    <row r="217" spans="1:65" s="14" customFormat="1" ht="10">
      <c r="B217" s="211"/>
      <c r="C217" s="212"/>
      <c r="D217" s="202" t="s">
        <v>154</v>
      </c>
      <c r="E217" s="213" t="s">
        <v>1</v>
      </c>
      <c r="F217" s="214" t="s">
        <v>330</v>
      </c>
      <c r="G217" s="212"/>
      <c r="H217" s="215">
        <v>6.3630000000000004</v>
      </c>
      <c r="I217" s="216"/>
      <c r="J217" s="212"/>
      <c r="K217" s="212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154</v>
      </c>
      <c r="AU217" s="221" t="s">
        <v>88</v>
      </c>
      <c r="AV217" s="14" t="s">
        <v>88</v>
      </c>
      <c r="AW217" s="14" t="s">
        <v>34</v>
      </c>
      <c r="AX217" s="14" t="s">
        <v>86</v>
      </c>
      <c r="AY217" s="221" t="s">
        <v>144</v>
      </c>
    </row>
    <row r="218" spans="1:65" s="2" customFormat="1" ht="14.5" customHeight="1">
      <c r="A218" s="35"/>
      <c r="B218" s="36"/>
      <c r="C218" s="187" t="s">
        <v>335</v>
      </c>
      <c r="D218" s="187" t="s">
        <v>147</v>
      </c>
      <c r="E218" s="188" t="s">
        <v>336</v>
      </c>
      <c r="F218" s="189" t="s">
        <v>337</v>
      </c>
      <c r="G218" s="190" t="s">
        <v>189</v>
      </c>
      <c r="H218" s="191">
        <v>2</v>
      </c>
      <c r="I218" s="192"/>
      <c r="J218" s="193">
        <f t="shared" ref="J218:J223" si="10">ROUND(I218*H218,2)</f>
        <v>0</v>
      </c>
      <c r="K218" s="189" t="s">
        <v>151</v>
      </c>
      <c r="L218" s="40"/>
      <c r="M218" s="194" t="s">
        <v>1</v>
      </c>
      <c r="N218" s="195" t="s">
        <v>43</v>
      </c>
      <c r="O218" s="72"/>
      <c r="P218" s="196">
        <f t="shared" ref="P218:P223" si="11">O218*H218</f>
        <v>0</v>
      </c>
      <c r="Q218" s="196">
        <v>0</v>
      </c>
      <c r="R218" s="196">
        <f t="shared" ref="R218:R223" si="12">Q218*H218</f>
        <v>0</v>
      </c>
      <c r="S218" s="196">
        <v>0</v>
      </c>
      <c r="T218" s="197">
        <f t="shared" ref="T218:T223" si="13"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8" t="s">
        <v>230</v>
      </c>
      <c r="AT218" s="198" t="s">
        <v>147</v>
      </c>
      <c r="AU218" s="198" t="s">
        <v>88</v>
      </c>
      <c r="AY218" s="18" t="s">
        <v>144</v>
      </c>
      <c r="BE218" s="199">
        <f t="shared" ref="BE218:BE223" si="14">IF(N218="základní",J218,0)</f>
        <v>0</v>
      </c>
      <c r="BF218" s="199">
        <f t="shared" ref="BF218:BF223" si="15">IF(N218="snížená",J218,0)</f>
        <v>0</v>
      </c>
      <c r="BG218" s="199">
        <f t="shared" ref="BG218:BG223" si="16">IF(N218="zákl. přenesená",J218,0)</f>
        <v>0</v>
      </c>
      <c r="BH218" s="199">
        <f t="shared" ref="BH218:BH223" si="17">IF(N218="sníž. přenesená",J218,0)</f>
        <v>0</v>
      </c>
      <c r="BI218" s="199">
        <f t="shared" ref="BI218:BI223" si="18">IF(N218="nulová",J218,0)</f>
        <v>0</v>
      </c>
      <c r="BJ218" s="18" t="s">
        <v>86</v>
      </c>
      <c r="BK218" s="199">
        <f t="shared" ref="BK218:BK223" si="19">ROUND(I218*H218,2)</f>
        <v>0</v>
      </c>
      <c r="BL218" s="18" t="s">
        <v>230</v>
      </c>
      <c r="BM218" s="198" t="s">
        <v>338</v>
      </c>
    </row>
    <row r="219" spans="1:65" s="2" customFormat="1" ht="14.5" customHeight="1">
      <c r="A219" s="35"/>
      <c r="B219" s="36"/>
      <c r="C219" s="187" t="s">
        <v>339</v>
      </c>
      <c r="D219" s="187" t="s">
        <v>147</v>
      </c>
      <c r="E219" s="188" t="s">
        <v>340</v>
      </c>
      <c r="F219" s="189" t="s">
        <v>341</v>
      </c>
      <c r="G219" s="190" t="s">
        <v>150</v>
      </c>
      <c r="H219" s="191">
        <v>15</v>
      </c>
      <c r="I219" s="192"/>
      <c r="J219" s="193">
        <f t="shared" si="10"/>
        <v>0</v>
      </c>
      <c r="K219" s="189" t="s">
        <v>151</v>
      </c>
      <c r="L219" s="40"/>
      <c r="M219" s="194" t="s">
        <v>1</v>
      </c>
      <c r="N219" s="195" t="s">
        <v>43</v>
      </c>
      <c r="O219" s="72"/>
      <c r="P219" s="196">
        <f t="shared" si="11"/>
        <v>0</v>
      </c>
      <c r="Q219" s="196">
        <v>0</v>
      </c>
      <c r="R219" s="196">
        <f t="shared" si="12"/>
        <v>0</v>
      </c>
      <c r="S219" s="196">
        <v>0</v>
      </c>
      <c r="T219" s="197">
        <f t="shared" si="1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8" t="s">
        <v>230</v>
      </c>
      <c r="AT219" s="198" t="s">
        <v>147</v>
      </c>
      <c r="AU219" s="198" t="s">
        <v>88</v>
      </c>
      <c r="AY219" s="18" t="s">
        <v>144</v>
      </c>
      <c r="BE219" s="199">
        <f t="shared" si="14"/>
        <v>0</v>
      </c>
      <c r="BF219" s="199">
        <f t="shared" si="15"/>
        <v>0</v>
      </c>
      <c r="BG219" s="199">
        <f t="shared" si="16"/>
        <v>0</v>
      </c>
      <c r="BH219" s="199">
        <f t="shared" si="17"/>
        <v>0</v>
      </c>
      <c r="BI219" s="199">
        <f t="shared" si="18"/>
        <v>0</v>
      </c>
      <c r="BJ219" s="18" t="s">
        <v>86</v>
      </c>
      <c r="BK219" s="199">
        <f t="shared" si="19"/>
        <v>0</v>
      </c>
      <c r="BL219" s="18" t="s">
        <v>230</v>
      </c>
      <c r="BM219" s="198" t="s">
        <v>342</v>
      </c>
    </row>
    <row r="220" spans="1:65" s="2" customFormat="1" ht="20.5" customHeight="1">
      <c r="A220" s="35"/>
      <c r="B220" s="36"/>
      <c r="C220" s="187" t="s">
        <v>343</v>
      </c>
      <c r="D220" s="187" t="s">
        <v>147</v>
      </c>
      <c r="E220" s="188" t="s">
        <v>344</v>
      </c>
      <c r="F220" s="189" t="s">
        <v>345</v>
      </c>
      <c r="G220" s="190" t="s">
        <v>150</v>
      </c>
      <c r="H220" s="191">
        <v>6.3630000000000004</v>
      </c>
      <c r="I220" s="192"/>
      <c r="J220" s="193">
        <f t="shared" si="10"/>
        <v>0</v>
      </c>
      <c r="K220" s="189" t="s">
        <v>151</v>
      </c>
      <c r="L220" s="40"/>
      <c r="M220" s="194" t="s">
        <v>1</v>
      </c>
      <c r="N220" s="195" t="s">
        <v>43</v>
      </c>
      <c r="O220" s="72"/>
      <c r="P220" s="196">
        <f t="shared" si="11"/>
        <v>0</v>
      </c>
      <c r="Q220" s="196">
        <v>0</v>
      </c>
      <c r="R220" s="196">
        <f t="shared" si="12"/>
        <v>0</v>
      </c>
      <c r="S220" s="196">
        <v>0</v>
      </c>
      <c r="T220" s="197">
        <f t="shared" si="1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8" t="s">
        <v>230</v>
      </c>
      <c r="AT220" s="198" t="s">
        <v>147</v>
      </c>
      <c r="AU220" s="198" t="s">
        <v>88</v>
      </c>
      <c r="AY220" s="18" t="s">
        <v>144</v>
      </c>
      <c r="BE220" s="199">
        <f t="shared" si="14"/>
        <v>0</v>
      </c>
      <c r="BF220" s="199">
        <f t="shared" si="15"/>
        <v>0</v>
      </c>
      <c r="BG220" s="199">
        <f t="shared" si="16"/>
        <v>0</v>
      </c>
      <c r="BH220" s="199">
        <f t="shared" si="17"/>
        <v>0</v>
      </c>
      <c r="BI220" s="199">
        <f t="shared" si="18"/>
        <v>0</v>
      </c>
      <c r="BJ220" s="18" t="s">
        <v>86</v>
      </c>
      <c r="BK220" s="199">
        <f t="shared" si="19"/>
        <v>0</v>
      </c>
      <c r="BL220" s="18" t="s">
        <v>230</v>
      </c>
      <c r="BM220" s="198" t="s">
        <v>346</v>
      </c>
    </row>
    <row r="221" spans="1:65" s="2" customFormat="1" ht="14.5" customHeight="1">
      <c r="A221" s="35"/>
      <c r="B221" s="36"/>
      <c r="C221" s="187" t="s">
        <v>347</v>
      </c>
      <c r="D221" s="187" t="s">
        <v>147</v>
      </c>
      <c r="E221" s="188" t="s">
        <v>348</v>
      </c>
      <c r="F221" s="189" t="s">
        <v>349</v>
      </c>
      <c r="G221" s="190" t="s">
        <v>150</v>
      </c>
      <c r="H221" s="191">
        <v>15</v>
      </c>
      <c r="I221" s="192"/>
      <c r="J221" s="193">
        <f t="shared" si="10"/>
        <v>0</v>
      </c>
      <c r="K221" s="189" t="s">
        <v>151</v>
      </c>
      <c r="L221" s="40"/>
      <c r="M221" s="194" t="s">
        <v>1</v>
      </c>
      <c r="N221" s="195" t="s">
        <v>43</v>
      </c>
      <c r="O221" s="72"/>
      <c r="P221" s="196">
        <f t="shared" si="11"/>
        <v>0</v>
      </c>
      <c r="Q221" s="196">
        <v>0</v>
      </c>
      <c r="R221" s="196">
        <f t="shared" si="12"/>
        <v>0</v>
      </c>
      <c r="S221" s="196">
        <v>0</v>
      </c>
      <c r="T221" s="197">
        <f t="shared" si="1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8" t="s">
        <v>230</v>
      </c>
      <c r="AT221" s="198" t="s">
        <v>147</v>
      </c>
      <c r="AU221" s="198" t="s">
        <v>88</v>
      </c>
      <c r="AY221" s="18" t="s">
        <v>144</v>
      </c>
      <c r="BE221" s="199">
        <f t="shared" si="14"/>
        <v>0</v>
      </c>
      <c r="BF221" s="199">
        <f t="shared" si="15"/>
        <v>0</v>
      </c>
      <c r="BG221" s="199">
        <f t="shared" si="16"/>
        <v>0</v>
      </c>
      <c r="BH221" s="199">
        <f t="shared" si="17"/>
        <v>0</v>
      </c>
      <c r="BI221" s="199">
        <f t="shared" si="18"/>
        <v>0</v>
      </c>
      <c r="BJ221" s="18" t="s">
        <v>86</v>
      </c>
      <c r="BK221" s="199">
        <f t="shared" si="19"/>
        <v>0</v>
      </c>
      <c r="BL221" s="18" t="s">
        <v>230</v>
      </c>
      <c r="BM221" s="198" t="s">
        <v>350</v>
      </c>
    </row>
    <row r="222" spans="1:65" s="2" customFormat="1" ht="22.9" customHeight="1">
      <c r="A222" s="35"/>
      <c r="B222" s="36"/>
      <c r="C222" s="187" t="s">
        <v>351</v>
      </c>
      <c r="D222" s="187" t="s">
        <v>147</v>
      </c>
      <c r="E222" s="188" t="s">
        <v>352</v>
      </c>
      <c r="F222" s="189" t="s">
        <v>353</v>
      </c>
      <c r="G222" s="190" t="s">
        <v>245</v>
      </c>
      <c r="H222" s="191">
        <v>0.151</v>
      </c>
      <c r="I222" s="192"/>
      <c r="J222" s="193">
        <f t="shared" si="10"/>
        <v>0</v>
      </c>
      <c r="K222" s="189" t="s">
        <v>151</v>
      </c>
      <c r="L222" s="40"/>
      <c r="M222" s="194" t="s">
        <v>1</v>
      </c>
      <c r="N222" s="195" t="s">
        <v>43</v>
      </c>
      <c r="O222" s="72"/>
      <c r="P222" s="196">
        <f t="shared" si="11"/>
        <v>0</v>
      </c>
      <c r="Q222" s="196">
        <v>0</v>
      </c>
      <c r="R222" s="196">
        <f t="shared" si="12"/>
        <v>0</v>
      </c>
      <c r="S222" s="196">
        <v>0</v>
      </c>
      <c r="T222" s="197">
        <f t="shared" si="1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8" t="s">
        <v>230</v>
      </c>
      <c r="AT222" s="198" t="s">
        <v>147</v>
      </c>
      <c r="AU222" s="198" t="s">
        <v>88</v>
      </c>
      <c r="AY222" s="18" t="s">
        <v>144</v>
      </c>
      <c r="BE222" s="199">
        <f t="shared" si="14"/>
        <v>0</v>
      </c>
      <c r="BF222" s="199">
        <f t="shared" si="15"/>
        <v>0</v>
      </c>
      <c r="BG222" s="199">
        <f t="shared" si="16"/>
        <v>0</v>
      </c>
      <c r="BH222" s="199">
        <f t="shared" si="17"/>
        <v>0</v>
      </c>
      <c r="BI222" s="199">
        <f t="shared" si="18"/>
        <v>0</v>
      </c>
      <c r="BJ222" s="18" t="s">
        <v>86</v>
      </c>
      <c r="BK222" s="199">
        <f t="shared" si="19"/>
        <v>0</v>
      </c>
      <c r="BL222" s="18" t="s">
        <v>230</v>
      </c>
      <c r="BM222" s="198" t="s">
        <v>354</v>
      </c>
    </row>
    <row r="223" spans="1:65" s="2" customFormat="1" ht="22.9" customHeight="1">
      <c r="A223" s="35"/>
      <c r="B223" s="36"/>
      <c r="C223" s="187" t="s">
        <v>355</v>
      </c>
      <c r="D223" s="187" t="s">
        <v>147</v>
      </c>
      <c r="E223" s="188" t="s">
        <v>356</v>
      </c>
      <c r="F223" s="189" t="s">
        <v>357</v>
      </c>
      <c r="G223" s="190" t="s">
        <v>245</v>
      </c>
      <c r="H223" s="191">
        <v>0.151</v>
      </c>
      <c r="I223" s="192"/>
      <c r="J223" s="193">
        <f t="shared" si="10"/>
        <v>0</v>
      </c>
      <c r="K223" s="189" t="s">
        <v>151</v>
      </c>
      <c r="L223" s="40"/>
      <c r="M223" s="194" t="s">
        <v>1</v>
      </c>
      <c r="N223" s="195" t="s">
        <v>43</v>
      </c>
      <c r="O223" s="72"/>
      <c r="P223" s="196">
        <f t="shared" si="11"/>
        <v>0</v>
      </c>
      <c r="Q223" s="196">
        <v>0</v>
      </c>
      <c r="R223" s="196">
        <f t="shared" si="12"/>
        <v>0</v>
      </c>
      <c r="S223" s="196">
        <v>0</v>
      </c>
      <c r="T223" s="197">
        <f t="shared" si="1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8" t="s">
        <v>230</v>
      </c>
      <c r="AT223" s="198" t="s">
        <v>147</v>
      </c>
      <c r="AU223" s="198" t="s">
        <v>88</v>
      </c>
      <c r="AY223" s="18" t="s">
        <v>144</v>
      </c>
      <c r="BE223" s="199">
        <f t="shared" si="14"/>
        <v>0</v>
      </c>
      <c r="BF223" s="199">
        <f t="shared" si="15"/>
        <v>0</v>
      </c>
      <c r="BG223" s="199">
        <f t="shared" si="16"/>
        <v>0</v>
      </c>
      <c r="BH223" s="199">
        <f t="shared" si="17"/>
        <v>0</v>
      </c>
      <c r="BI223" s="199">
        <f t="shared" si="18"/>
        <v>0</v>
      </c>
      <c r="BJ223" s="18" t="s">
        <v>86</v>
      </c>
      <c r="BK223" s="199">
        <f t="shared" si="19"/>
        <v>0</v>
      </c>
      <c r="BL223" s="18" t="s">
        <v>230</v>
      </c>
      <c r="BM223" s="198" t="s">
        <v>358</v>
      </c>
    </row>
    <row r="224" spans="1:65" s="12" customFormat="1" ht="22.75" customHeight="1">
      <c r="B224" s="171"/>
      <c r="C224" s="172"/>
      <c r="D224" s="173" t="s">
        <v>77</v>
      </c>
      <c r="E224" s="185" t="s">
        <v>359</v>
      </c>
      <c r="F224" s="185" t="s">
        <v>360</v>
      </c>
      <c r="G224" s="172"/>
      <c r="H224" s="172"/>
      <c r="I224" s="175"/>
      <c r="J224" s="186">
        <f>BK224</f>
        <v>0</v>
      </c>
      <c r="K224" s="172"/>
      <c r="L224" s="177"/>
      <c r="M224" s="178"/>
      <c r="N224" s="179"/>
      <c r="O224" s="179"/>
      <c r="P224" s="180">
        <f>SUM(P225:P234)</f>
        <v>0</v>
      </c>
      <c r="Q224" s="179"/>
      <c r="R224" s="180">
        <f>SUM(R225:R234)</f>
        <v>7.0443000000000006E-2</v>
      </c>
      <c r="S224" s="179"/>
      <c r="T224" s="181">
        <f>SUM(T225:T234)</f>
        <v>0</v>
      </c>
      <c r="AR224" s="182" t="s">
        <v>88</v>
      </c>
      <c r="AT224" s="183" t="s">
        <v>77</v>
      </c>
      <c r="AU224" s="183" t="s">
        <v>86</v>
      </c>
      <c r="AY224" s="182" t="s">
        <v>144</v>
      </c>
      <c r="BK224" s="184">
        <f>SUM(BK225:BK234)</f>
        <v>0</v>
      </c>
    </row>
    <row r="225" spans="1:65" s="2" customFormat="1" ht="62.5" customHeight="1">
      <c r="A225" s="35"/>
      <c r="B225" s="36"/>
      <c r="C225" s="187" t="s">
        <v>361</v>
      </c>
      <c r="D225" s="187" t="s">
        <v>147</v>
      </c>
      <c r="E225" s="188" t="s">
        <v>362</v>
      </c>
      <c r="F225" s="189" t="s">
        <v>363</v>
      </c>
      <c r="G225" s="190" t="s">
        <v>150</v>
      </c>
      <c r="H225" s="191">
        <v>15.18</v>
      </c>
      <c r="I225" s="192"/>
      <c r="J225" s="193">
        <f>ROUND(I225*H225,2)</f>
        <v>0</v>
      </c>
      <c r="K225" s="189" t="s">
        <v>1</v>
      </c>
      <c r="L225" s="40"/>
      <c r="M225" s="194" t="s">
        <v>1</v>
      </c>
      <c r="N225" s="195" t="s">
        <v>43</v>
      </c>
      <c r="O225" s="72"/>
      <c r="P225" s="196">
        <f>O225*H225</f>
        <v>0</v>
      </c>
      <c r="Q225" s="196">
        <v>3.6900000000000001E-3</v>
      </c>
      <c r="R225" s="196">
        <f>Q225*H225</f>
        <v>5.60142E-2</v>
      </c>
      <c r="S225" s="196">
        <v>0</v>
      </c>
      <c r="T225" s="19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8" t="s">
        <v>230</v>
      </c>
      <c r="AT225" s="198" t="s">
        <v>147</v>
      </c>
      <c r="AU225" s="198" t="s">
        <v>88</v>
      </c>
      <c r="AY225" s="18" t="s">
        <v>144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8" t="s">
        <v>86</v>
      </c>
      <c r="BK225" s="199">
        <f>ROUND(I225*H225,2)</f>
        <v>0</v>
      </c>
      <c r="BL225" s="18" t="s">
        <v>230</v>
      </c>
      <c r="BM225" s="198" t="s">
        <v>364</v>
      </c>
    </row>
    <row r="226" spans="1:65" s="13" customFormat="1" ht="10">
      <c r="B226" s="200"/>
      <c r="C226" s="201"/>
      <c r="D226" s="202" t="s">
        <v>154</v>
      </c>
      <c r="E226" s="203" t="s">
        <v>1</v>
      </c>
      <c r="F226" s="204" t="s">
        <v>365</v>
      </c>
      <c r="G226" s="201"/>
      <c r="H226" s="203" t="s">
        <v>1</v>
      </c>
      <c r="I226" s="205"/>
      <c r="J226" s="201"/>
      <c r="K226" s="201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154</v>
      </c>
      <c r="AU226" s="210" t="s">
        <v>88</v>
      </c>
      <c r="AV226" s="13" t="s">
        <v>86</v>
      </c>
      <c r="AW226" s="13" t="s">
        <v>34</v>
      </c>
      <c r="AX226" s="13" t="s">
        <v>78</v>
      </c>
      <c r="AY226" s="210" t="s">
        <v>144</v>
      </c>
    </row>
    <row r="227" spans="1:65" s="13" customFormat="1" ht="10">
      <c r="B227" s="200"/>
      <c r="C227" s="201"/>
      <c r="D227" s="202" t="s">
        <v>154</v>
      </c>
      <c r="E227" s="203" t="s">
        <v>1</v>
      </c>
      <c r="F227" s="204" t="s">
        <v>366</v>
      </c>
      <c r="G227" s="201"/>
      <c r="H227" s="203" t="s">
        <v>1</v>
      </c>
      <c r="I227" s="205"/>
      <c r="J227" s="201"/>
      <c r="K227" s="201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154</v>
      </c>
      <c r="AU227" s="210" t="s">
        <v>88</v>
      </c>
      <c r="AV227" s="13" t="s">
        <v>86</v>
      </c>
      <c r="AW227" s="13" t="s">
        <v>34</v>
      </c>
      <c r="AX227" s="13" t="s">
        <v>78</v>
      </c>
      <c r="AY227" s="210" t="s">
        <v>144</v>
      </c>
    </row>
    <row r="228" spans="1:65" s="14" customFormat="1" ht="10">
      <c r="B228" s="211"/>
      <c r="C228" s="212"/>
      <c r="D228" s="202" t="s">
        <v>154</v>
      </c>
      <c r="E228" s="213" t="s">
        <v>1</v>
      </c>
      <c r="F228" s="214" t="s">
        <v>367</v>
      </c>
      <c r="G228" s="212"/>
      <c r="H228" s="215">
        <v>15.18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154</v>
      </c>
      <c r="AU228" s="221" t="s">
        <v>88</v>
      </c>
      <c r="AV228" s="14" t="s">
        <v>88</v>
      </c>
      <c r="AW228" s="14" t="s">
        <v>34</v>
      </c>
      <c r="AX228" s="14" t="s">
        <v>86</v>
      </c>
      <c r="AY228" s="221" t="s">
        <v>144</v>
      </c>
    </row>
    <row r="229" spans="1:65" s="2" customFormat="1" ht="62.5" customHeight="1">
      <c r="A229" s="35"/>
      <c r="B229" s="36"/>
      <c r="C229" s="187" t="s">
        <v>368</v>
      </c>
      <c r="D229" s="187" t="s">
        <v>147</v>
      </c>
      <c r="E229" s="188" t="s">
        <v>369</v>
      </c>
      <c r="F229" s="189" t="s">
        <v>370</v>
      </c>
      <c r="G229" s="190" t="s">
        <v>150</v>
      </c>
      <c r="H229" s="191">
        <v>4.32</v>
      </c>
      <c r="I229" s="192"/>
      <c r="J229" s="193">
        <f>ROUND(I229*H229,2)</f>
        <v>0</v>
      </c>
      <c r="K229" s="189" t="s">
        <v>1</v>
      </c>
      <c r="L229" s="40"/>
      <c r="M229" s="194" t="s">
        <v>1</v>
      </c>
      <c r="N229" s="195" t="s">
        <v>43</v>
      </c>
      <c r="O229" s="72"/>
      <c r="P229" s="196">
        <f>O229*H229</f>
        <v>0</v>
      </c>
      <c r="Q229" s="196">
        <v>3.3400000000000001E-3</v>
      </c>
      <c r="R229" s="196">
        <f>Q229*H229</f>
        <v>1.4428800000000002E-2</v>
      </c>
      <c r="S229" s="196">
        <v>0</v>
      </c>
      <c r="T229" s="19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8" t="s">
        <v>230</v>
      </c>
      <c r="AT229" s="198" t="s">
        <v>147</v>
      </c>
      <c r="AU229" s="198" t="s">
        <v>88</v>
      </c>
      <c r="AY229" s="18" t="s">
        <v>144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8" t="s">
        <v>86</v>
      </c>
      <c r="BK229" s="199">
        <f>ROUND(I229*H229,2)</f>
        <v>0</v>
      </c>
      <c r="BL229" s="18" t="s">
        <v>230</v>
      </c>
      <c r="BM229" s="198" t="s">
        <v>371</v>
      </c>
    </row>
    <row r="230" spans="1:65" s="13" customFormat="1" ht="10">
      <c r="B230" s="200"/>
      <c r="C230" s="201"/>
      <c r="D230" s="202" t="s">
        <v>154</v>
      </c>
      <c r="E230" s="203" t="s">
        <v>1</v>
      </c>
      <c r="F230" s="204" t="s">
        <v>365</v>
      </c>
      <c r="G230" s="201"/>
      <c r="H230" s="203" t="s">
        <v>1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154</v>
      </c>
      <c r="AU230" s="210" t="s">
        <v>88</v>
      </c>
      <c r="AV230" s="13" t="s">
        <v>86</v>
      </c>
      <c r="AW230" s="13" t="s">
        <v>34</v>
      </c>
      <c r="AX230" s="13" t="s">
        <v>78</v>
      </c>
      <c r="AY230" s="210" t="s">
        <v>144</v>
      </c>
    </row>
    <row r="231" spans="1:65" s="13" customFormat="1" ht="10">
      <c r="B231" s="200"/>
      <c r="C231" s="201"/>
      <c r="D231" s="202" t="s">
        <v>154</v>
      </c>
      <c r="E231" s="203" t="s">
        <v>1</v>
      </c>
      <c r="F231" s="204" t="s">
        <v>372</v>
      </c>
      <c r="G231" s="201"/>
      <c r="H231" s="203" t="s">
        <v>1</v>
      </c>
      <c r="I231" s="205"/>
      <c r="J231" s="201"/>
      <c r="K231" s="201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154</v>
      </c>
      <c r="AU231" s="210" t="s">
        <v>88</v>
      </c>
      <c r="AV231" s="13" t="s">
        <v>86</v>
      </c>
      <c r="AW231" s="13" t="s">
        <v>34</v>
      </c>
      <c r="AX231" s="13" t="s">
        <v>78</v>
      </c>
      <c r="AY231" s="210" t="s">
        <v>144</v>
      </c>
    </row>
    <row r="232" spans="1:65" s="14" customFormat="1" ht="10">
      <c r="B232" s="211"/>
      <c r="C232" s="212"/>
      <c r="D232" s="202" t="s">
        <v>154</v>
      </c>
      <c r="E232" s="213" t="s">
        <v>1</v>
      </c>
      <c r="F232" s="214" t="s">
        <v>373</v>
      </c>
      <c r="G232" s="212"/>
      <c r="H232" s="215">
        <v>4.32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154</v>
      </c>
      <c r="AU232" s="221" t="s">
        <v>88</v>
      </c>
      <c r="AV232" s="14" t="s">
        <v>88</v>
      </c>
      <c r="AW232" s="14" t="s">
        <v>34</v>
      </c>
      <c r="AX232" s="14" t="s">
        <v>86</v>
      </c>
      <c r="AY232" s="221" t="s">
        <v>144</v>
      </c>
    </row>
    <row r="233" spans="1:65" s="2" customFormat="1" ht="22.9" customHeight="1">
      <c r="A233" s="35"/>
      <c r="B233" s="36"/>
      <c r="C233" s="187" t="s">
        <v>374</v>
      </c>
      <c r="D233" s="187" t="s">
        <v>147</v>
      </c>
      <c r="E233" s="188" t="s">
        <v>375</v>
      </c>
      <c r="F233" s="189" t="s">
        <v>376</v>
      </c>
      <c r="G233" s="190" t="s">
        <v>245</v>
      </c>
      <c r="H233" s="191">
        <v>7.0000000000000007E-2</v>
      </c>
      <c r="I233" s="192"/>
      <c r="J233" s="193">
        <f>ROUND(I233*H233,2)</f>
        <v>0</v>
      </c>
      <c r="K233" s="189" t="s">
        <v>151</v>
      </c>
      <c r="L233" s="40"/>
      <c r="M233" s="194" t="s">
        <v>1</v>
      </c>
      <c r="N233" s="195" t="s">
        <v>43</v>
      </c>
      <c r="O233" s="72"/>
      <c r="P233" s="196">
        <f>O233*H233</f>
        <v>0</v>
      </c>
      <c r="Q233" s="196">
        <v>0</v>
      </c>
      <c r="R233" s="196">
        <f>Q233*H233</f>
        <v>0</v>
      </c>
      <c r="S233" s="196">
        <v>0</v>
      </c>
      <c r="T233" s="19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8" t="s">
        <v>230</v>
      </c>
      <c r="AT233" s="198" t="s">
        <v>147</v>
      </c>
      <c r="AU233" s="198" t="s">
        <v>88</v>
      </c>
      <c r="AY233" s="18" t="s">
        <v>144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8" t="s">
        <v>86</v>
      </c>
      <c r="BK233" s="199">
        <f>ROUND(I233*H233,2)</f>
        <v>0</v>
      </c>
      <c r="BL233" s="18" t="s">
        <v>230</v>
      </c>
      <c r="BM233" s="198" t="s">
        <v>377</v>
      </c>
    </row>
    <row r="234" spans="1:65" s="2" customFormat="1" ht="22.9" customHeight="1">
      <c r="A234" s="35"/>
      <c r="B234" s="36"/>
      <c r="C234" s="187" t="s">
        <v>378</v>
      </c>
      <c r="D234" s="187" t="s">
        <v>147</v>
      </c>
      <c r="E234" s="188" t="s">
        <v>379</v>
      </c>
      <c r="F234" s="189" t="s">
        <v>380</v>
      </c>
      <c r="G234" s="190" t="s">
        <v>245</v>
      </c>
      <c r="H234" s="191">
        <v>7.0000000000000007E-2</v>
      </c>
      <c r="I234" s="192"/>
      <c r="J234" s="193">
        <f>ROUND(I234*H234,2)</f>
        <v>0</v>
      </c>
      <c r="K234" s="189" t="s">
        <v>151</v>
      </c>
      <c r="L234" s="40"/>
      <c r="M234" s="194" t="s">
        <v>1</v>
      </c>
      <c r="N234" s="195" t="s">
        <v>43</v>
      </c>
      <c r="O234" s="72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8" t="s">
        <v>230</v>
      </c>
      <c r="AT234" s="198" t="s">
        <v>147</v>
      </c>
      <c r="AU234" s="198" t="s">
        <v>88</v>
      </c>
      <c r="AY234" s="18" t="s">
        <v>144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8" t="s">
        <v>86</v>
      </c>
      <c r="BK234" s="199">
        <f>ROUND(I234*H234,2)</f>
        <v>0</v>
      </c>
      <c r="BL234" s="18" t="s">
        <v>230</v>
      </c>
      <c r="BM234" s="198" t="s">
        <v>381</v>
      </c>
    </row>
    <row r="235" spans="1:65" s="12" customFormat="1" ht="22.75" customHeight="1">
      <c r="B235" s="171"/>
      <c r="C235" s="172"/>
      <c r="D235" s="173" t="s">
        <v>77</v>
      </c>
      <c r="E235" s="185" t="s">
        <v>382</v>
      </c>
      <c r="F235" s="185" t="s">
        <v>383</v>
      </c>
      <c r="G235" s="172"/>
      <c r="H235" s="172"/>
      <c r="I235" s="175"/>
      <c r="J235" s="186">
        <f>BK235</f>
        <v>0</v>
      </c>
      <c r="K235" s="172"/>
      <c r="L235" s="177"/>
      <c r="M235" s="178"/>
      <c r="N235" s="179"/>
      <c r="O235" s="179"/>
      <c r="P235" s="180">
        <f>SUM(P236:P251)</f>
        <v>0</v>
      </c>
      <c r="Q235" s="179"/>
      <c r="R235" s="180">
        <f>SUM(R236:R251)</f>
        <v>2.4648E-2</v>
      </c>
      <c r="S235" s="179"/>
      <c r="T235" s="181">
        <f>SUM(T236:T251)</f>
        <v>6.5100000000000005E-2</v>
      </c>
      <c r="AR235" s="182" t="s">
        <v>88</v>
      </c>
      <c r="AT235" s="183" t="s">
        <v>77</v>
      </c>
      <c r="AU235" s="183" t="s">
        <v>86</v>
      </c>
      <c r="AY235" s="182" t="s">
        <v>144</v>
      </c>
      <c r="BK235" s="184">
        <f>SUM(BK236:BK251)</f>
        <v>0</v>
      </c>
    </row>
    <row r="236" spans="1:65" s="2" customFormat="1" ht="22.9" customHeight="1">
      <c r="A236" s="35"/>
      <c r="B236" s="36"/>
      <c r="C236" s="187" t="s">
        <v>384</v>
      </c>
      <c r="D236" s="187" t="s">
        <v>147</v>
      </c>
      <c r="E236" s="188" t="s">
        <v>385</v>
      </c>
      <c r="F236" s="189" t="s">
        <v>386</v>
      </c>
      <c r="G236" s="190" t="s">
        <v>189</v>
      </c>
      <c r="H236" s="191">
        <v>2</v>
      </c>
      <c r="I236" s="192"/>
      <c r="J236" s="193">
        <f>ROUND(I236*H236,2)</f>
        <v>0</v>
      </c>
      <c r="K236" s="189" t="s">
        <v>151</v>
      </c>
      <c r="L236" s="40"/>
      <c r="M236" s="194" t="s">
        <v>1</v>
      </c>
      <c r="N236" s="195" t="s">
        <v>43</v>
      </c>
      <c r="O236" s="72"/>
      <c r="P236" s="196">
        <f>O236*H236</f>
        <v>0</v>
      </c>
      <c r="Q236" s="196">
        <v>0</v>
      </c>
      <c r="R236" s="196">
        <f>Q236*H236</f>
        <v>0</v>
      </c>
      <c r="S236" s="196">
        <v>5.0000000000000001E-3</v>
      </c>
      <c r="T236" s="197">
        <f>S236*H236</f>
        <v>0.01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8" t="s">
        <v>230</v>
      </c>
      <c r="AT236" s="198" t="s">
        <v>147</v>
      </c>
      <c r="AU236" s="198" t="s">
        <v>88</v>
      </c>
      <c r="AY236" s="18" t="s">
        <v>144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8" t="s">
        <v>86</v>
      </c>
      <c r="BK236" s="199">
        <f>ROUND(I236*H236,2)</f>
        <v>0</v>
      </c>
      <c r="BL236" s="18" t="s">
        <v>230</v>
      </c>
      <c r="BM236" s="198" t="s">
        <v>387</v>
      </c>
    </row>
    <row r="237" spans="1:65" s="2" customFormat="1" ht="22.9" customHeight="1">
      <c r="A237" s="35"/>
      <c r="B237" s="36"/>
      <c r="C237" s="187" t="s">
        <v>388</v>
      </c>
      <c r="D237" s="187" t="s">
        <v>147</v>
      </c>
      <c r="E237" s="188" t="s">
        <v>389</v>
      </c>
      <c r="F237" s="189" t="s">
        <v>390</v>
      </c>
      <c r="G237" s="190" t="s">
        <v>189</v>
      </c>
      <c r="H237" s="191">
        <v>1</v>
      </c>
      <c r="I237" s="192"/>
      <c r="J237" s="193">
        <f>ROUND(I237*H237,2)</f>
        <v>0</v>
      </c>
      <c r="K237" s="189" t="s">
        <v>151</v>
      </c>
      <c r="L237" s="40"/>
      <c r="M237" s="194" t="s">
        <v>1</v>
      </c>
      <c r="N237" s="195" t="s">
        <v>43</v>
      </c>
      <c r="O237" s="72"/>
      <c r="P237" s="196">
        <f>O237*H237</f>
        <v>0</v>
      </c>
      <c r="Q237" s="196">
        <v>0</v>
      </c>
      <c r="R237" s="196">
        <f>Q237*H237</f>
        <v>0</v>
      </c>
      <c r="S237" s="196">
        <v>0</v>
      </c>
      <c r="T237" s="19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8" t="s">
        <v>230</v>
      </c>
      <c r="AT237" s="198" t="s">
        <v>147</v>
      </c>
      <c r="AU237" s="198" t="s">
        <v>88</v>
      </c>
      <c r="AY237" s="18" t="s">
        <v>144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8" t="s">
        <v>86</v>
      </c>
      <c r="BK237" s="199">
        <f>ROUND(I237*H237,2)</f>
        <v>0</v>
      </c>
      <c r="BL237" s="18" t="s">
        <v>230</v>
      </c>
      <c r="BM237" s="198" t="s">
        <v>391</v>
      </c>
    </row>
    <row r="238" spans="1:65" s="14" customFormat="1" ht="10">
      <c r="B238" s="211"/>
      <c r="C238" s="212"/>
      <c r="D238" s="202" t="s">
        <v>154</v>
      </c>
      <c r="E238" s="213" t="s">
        <v>1</v>
      </c>
      <c r="F238" s="214" t="s">
        <v>392</v>
      </c>
      <c r="G238" s="212"/>
      <c r="H238" s="215">
        <v>1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154</v>
      </c>
      <c r="AU238" s="221" t="s">
        <v>88</v>
      </c>
      <c r="AV238" s="14" t="s">
        <v>88</v>
      </c>
      <c r="AW238" s="14" t="s">
        <v>34</v>
      </c>
      <c r="AX238" s="14" t="s">
        <v>86</v>
      </c>
      <c r="AY238" s="221" t="s">
        <v>144</v>
      </c>
    </row>
    <row r="239" spans="1:65" s="2" customFormat="1" ht="22.9" customHeight="1">
      <c r="A239" s="35"/>
      <c r="B239" s="36"/>
      <c r="C239" s="244" t="s">
        <v>393</v>
      </c>
      <c r="D239" s="244" t="s">
        <v>287</v>
      </c>
      <c r="E239" s="245" t="s">
        <v>394</v>
      </c>
      <c r="F239" s="246" t="s">
        <v>395</v>
      </c>
      <c r="G239" s="247" t="s">
        <v>189</v>
      </c>
      <c r="H239" s="248">
        <v>1</v>
      </c>
      <c r="I239" s="249"/>
      <c r="J239" s="250">
        <f>ROUND(I239*H239,2)</f>
        <v>0</v>
      </c>
      <c r="K239" s="246" t="s">
        <v>151</v>
      </c>
      <c r="L239" s="251"/>
      <c r="M239" s="252" t="s">
        <v>1</v>
      </c>
      <c r="N239" s="253" t="s">
        <v>43</v>
      </c>
      <c r="O239" s="72"/>
      <c r="P239" s="196">
        <f>O239*H239</f>
        <v>0</v>
      </c>
      <c r="Q239" s="196">
        <v>1.6E-2</v>
      </c>
      <c r="R239" s="196">
        <f>Q239*H239</f>
        <v>1.6E-2</v>
      </c>
      <c r="S239" s="196">
        <v>0</v>
      </c>
      <c r="T239" s="19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8" t="s">
        <v>290</v>
      </c>
      <c r="AT239" s="198" t="s">
        <v>287</v>
      </c>
      <c r="AU239" s="198" t="s">
        <v>88</v>
      </c>
      <c r="AY239" s="18" t="s">
        <v>144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8" t="s">
        <v>86</v>
      </c>
      <c r="BK239" s="199">
        <f>ROUND(I239*H239,2)</f>
        <v>0</v>
      </c>
      <c r="BL239" s="18" t="s">
        <v>230</v>
      </c>
      <c r="BM239" s="198" t="s">
        <v>396</v>
      </c>
    </row>
    <row r="240" spans="1:65" s="2" customFormat="1" ht="22.9" customHeight="1">
      <c r="A240" s="35"/>
      <c r="B240" s="36"/>
      <c r="C240" s="187" t="s">
        <v>397</v>
      </c>
      <c r="D240" s="187" t="s">
        <v>147</v>
      </c>
      <c r="E240" s="188" t="s">
        <v>398</v>
      </c>
      <c r="F240" s="189" t="s">
        <v>399</v>
      </c>
      <c r="G240" s="190" t="s">
        <v>189</v>
      </c>
      <c r="H240" s="191">
        <v>1</v>
      </c>
      <c r="I240" s="192"/>
      <c r="J240" s="193">
        <f>ROUND(I240*H240,2)</f>
        <v>0</v>
      </c>
      <c r="K240" s="189" t="s">
        <v>151</v>
      </c>
      <c r="L240" s="40"/>
      <c r="M240" s="194" t="s">
        <v>1</v>
      </c>
      <c r="N240" s="195" t="s">
        <v>43</v>
      </c>
      <c r="O240" s="72"/>
      <c r="P240" s="196">
        <f>O240*H240</f>
        <v>0</v>
      </c>
      <c r="Q240" s="196">
        <v>4.0000000000000001E-3</v>
      </c>
      <c r="R240" s="196">
        <f>Q240*H240</f>
        <v>4.0000000000000001E-3</v>
      </c>
      <c r="S240" s="196">
        <v>0</v>
      </c>
      <c r="T240" s="19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8" t="s">
        <v>230</v>
      </c>
      <c r="AT240" s="198" t="s">
        <v>147</v>
      </c>
      <c r="AU240" s="198" t="s">
        <v>88</v>
      </c>
      <c r="AY240" s="18" t="s">
        <v>144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8" t="s">
        <v>86</v>
      </c>
      <c r="BK240" s="199">
        <f>ROUND(I240*H240,2)</f>
        <v>0</v>
      </c>
      <c r="BL240" s="18" t="s">
        <v>230</v>
      </c>
      <c r="BM240" s="198" t="s">
        <v>400</v>
      </c>
    </row>
    <row r="241" spans="1:65" s="2" customFormat="1" ht="14.5" customHeight="1">
      <c r="A241" s="35"/>
      <c r="B241" s="36"/>
      <c r="C241" s="187" t="s">
        <v>401</v>
      </c>
      <c r="D241" s="187" t="s">
        <v>147</v>
      </c>
      <c r="E241" s="188" t="s">
        <v>402</v>
      </c>
      <c r="F241" s="189" t="s">
        <v>403</v>
      </c>
      <c r="G241" s="190" t="s">
        <v>189</v>
      </c>
      <c r="H241" s="191">
        <v>2</v>
      </c>
      <c r="I241" s="192"/>
      <c r="J241" s="193">
        <f>ROUND(I241*H241,2)</f>
        <v>0</v>
      </c>
      <c r="K241" s="189" t="s">
        <v>151</v>
      </c>
      <c r="L241" s="40"/>
      <c r="M241" s="194" t="s">
        <v>1</v>
      </c>
      <c r="N241" s="195" t="s">
        <v>43</v>
      </c>
      <c r="O241" s="72"/>
      <c r="P241" s="196">
        <f>O241*H241</f>
        <v>0</v>
      </c>
      <c r="Q241" s="196">
        <v>0</v>
      </c>
      <c r="R241" s="196">
        <f>Q241*H241</f>
        <v>0</v>
      </c>
      <c r="S241" s="196">
        <v>1.8E-3</v>
      </c>
      <c r="T241" s="197">
        <f>S241*H241</f>
        <v>3.5999999999999999E-3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8" t="s">
        <v>230</v>
      </c>
      <c r="AT241" s="198" t="s">
        <v>147</v>
      </c>
      <c r="AU241" s="198" t="s">
        <v>88</v>
      </c>
      <c r="AY241" s="18" t="s">
        <v>144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8" t="s">
        <v>86</v>
      </c>
      <c r="BK241" s="199">
        <f>ROUND(I241*H241,2)</f>
        <v>0</v>
      </c>
      <c r="BL241" s="18" t="s">
        <v>230</v>
      </c>
      <c r="BM241" s="198" t="s">
        <v>404</v>
      </c>
    </row>
    <row r="242" spans="1:65" s="2" customFormat="1" ht="22.9" customHeight="1">
      <c r="A242" s="35"/>
      <c r="B242" s="36"/>
      <c r="C242" s="187" t="s">
        <v>405</v>
      </c>
      <c r="D242" s="187" t="s">
        <v>147</v>
      </c>
      <c r="E242" s="188" t="s">
        <v>406</v>
      </c>
      <c r="F242" s="189" t="s">
        <v>407</v>
      </c>
      <c r="G242" s="190" t="s">
        <v>189</v>
      </c>
      <c r="H242" s="191">
        <v>1</v>
      </c>
      <c r="I242" s="192"/>
      <c r="J242" s="193">
        <f>ROUND(I242*H242,2)</f>
        <v>0</v>
      </c>
      <c r="K242" s="189" t="s">
        <v>151</v>
      </c>
      <c r="L242" s="40"/>
      <c r="M242" s="194" t="s">
        <v>1</v>
      </c>
      <c r="N242" s="195" t="s">
        <v>43</v>
      </c>
      <c r="O242" s="72"/>
      <c r="P242" s="196">
        <f>O242*H242</f>
        <v>0</v>
      </c>
      <c r="Q242" s="196">
        <v>0</v>
      </c>
      <c r="R242" s="196">
        <f>Q242*H242</f>
        <v>0</v>
      </c>
      <c r="S242" s="196">
        <v>3.5000000000000001E-3</v>
      </c>
      <c r="T242" s="197">
        <f>S242*H242</f>
        <v>3.5000000000000001E-3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8" t="s">
        <v>230</v>
      </c>
      <c r="AT242" s="198" t="s">
        <v>147</v>
      </c>
      <c r="AU242" s="198" t="s">
        <v>88</v>
      </c>
      <c r="AY242" s="18" t="s">
        <v>144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8" t="s">
        <v>86</v>
      </c>
      <c r="BK242" s="199">
        <f>ROUND(I242*H242,2)</f>
        <v>0</v>
      </c>
      <c r="BL242" s="18" t="s">
        <v>230</v>
      </c>
      <c r="BM242" s="198" t="s">
        <v>408</v>
      </c>
    </row>
    <row r="243" spans="1:65" s="14" customFormat="1" ht="10">
      <c r="B243" s="211"/>
      <c r="C243" s="212"/>
      <c r="D243" s="202" t="s">
        <v>154</v>
      </c>
      <c r="E243" s="213" t="s">
        <v>1</v>
      </c>
      <c r="F243" s="214" t="s">
        <v>409</v>
      </c>
      <c r="G243" s="212"/>
      <c r="H243" s="215">
        <v>1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154</v>
      </c>
      <c r="AU243" s="221" t="s">
        <v>88</v>
      </c>
      <c r="AV243" s="14" t="s">
        <v>88</v>
      </c>
      <c r="AW243" s="14" t="s">
        <v>34</v>
      </c>
      <c r="AX243" s="14" t="s">
        <v>86</v>
      </c>
      <c r="AY243" s="221" t="s">
        <v>144</v>
      </c>
    </row>
    <row r="244" spans="1:65" s="2" customFormat="1" ht="22.9" customHeight="1">
      <c r="A244" s="35"/>
      <c r="B244" s="36"/>
      <c r="C244" s="187" t="s">
        <v>410</v>
      </c>
      <c r="D244" s="187" t="s">
        <v>147</v>
      </c>
      <c r="E244" s="188" t="s">
        <v>411</v>
      </c>
      <c r="F244" s="189" t="s">
        <v>412</v>
      </c>
      <c r="G244" s="190" t="s">
        <v>189</v>
      </c>
      <c r="H244" s="191">
        <v>2</v>
      </c>
      <c r="I244" s="192"/>
      <c r="J244" s="193">
        <f>ROUND(I244*H244,2)</f>
        <v>0</v>
      </c>
      <c r="K244" s="189" t="s">
        <v>151</v>
      </c>
      <c r="L244" s="40"/>
      <c r="M244" s="194" t="s">
        <v>1</v>
      </c>
      <c r="N244" s="195" t="s">
        <v>43</v>
      </c>
      <c r="O244" s="72"/>
      <c r="P244" s="196">
        <f>O244*H244</f>
        <v>0</v>
      </c>
      <c r="Q244" s="196">
        <v>0</v>
      </c>
      <c r="R244" s="196">
        <f>Q244*H244</f>
        <v>0</v>
      </c>
      <c r="S244" s="196">
        <v>2.4E-2</v>
      </c>
      <c r="T244" s="197">
        <f>S244*H244</f>
        <v>4.8000000000000001E-2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8" t="s">
        <v>230</v>
      </c>
      <c r="AT244" s="198" t="s">
        <v>147</v>
      </c>
      <c r="AU244" s="198" t="s">
        <v>88</v>
      </c>
      <c r="AY244" s="18" t="s">
        <v>144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8" t="s">
        <v>86</v>
      </c>
      <c r="BK244" s="199">
        <f>ROUND(I244*H244,2)</f>
        <v>0</v>
      </c>
      <c r="BL244" s="18" t="s">
        <v>230</v>
      </c>
      <c r="BM244" s="198" t="s">
        <v>413</v>
      </c>
    </row>
    <row r="245" spans="1:65" s="2" customFormat="1" ht="22.9" customHeight="1">
      <c r="A245" s="35"/>
      <c r="B245" s="36"/>
      <c r="C245" s="187" t="s">
        <v>414</v>
      </c>
      <c r="D245" s="187" t="s">
        <v>147</v>
      </c>
      <c r="E245" s="188" t="s">
        <v>415</v>
      </c>
      <c r="F245" s="189" t="s">
        <v>416</v>
      </c>
      <c r="G245" s="190" t="s">
        <v>189</v>
      </c>
      <c r="H245" s="191">
        <v>2</v>
      </c>
      <c r="I245" s="192"/>
      <c r="J245" s="193">
        <f>ROUND(I245*H245,2)</f>
        <v>0</v>
      </c>
      <c r="K245" s="189" t="s">
        <v>151</v>
      </c>
      <c r="L245" s="40"/>
      <c r="M245" s="194" t="s">
        <v>1</v>
      </c>
      <c r="N245" s="195" t="s">
        <v>43</v>
      </c>
      <c r="O245" s="72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8" t="s">
        <v>230</v>
      </c>
      <c r="AT245" s="198" t="s">
        <v>147</v>
      </c>
      <c r="AU245" s="198" t="s">
        <v>88</v>
      </c>
      <c r="AY245" s="18" t="s">
        <v>144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8" t="s">
        <v>86</v>
      </c>
      <c r="BK245" s="199">
        <f>ROUND(I245*H245,2)</f>
        <v>0</v>
      </c>
      <c r="BL245" s="18" t="s">
        <v>230</v>
      </c>
      <c r="BM245" s="198" t="s">
        <v>417</v>
      </c>
    </row>
    <row r="246" spans="1:65" s="14" customFormat="1" ht="10">
      <c r="B246" s="211"/>
      <c r="C246" s="212"/>
      <c r="D246" s="202" t="s">
        <v>154</v>
      </c>
      <c r="E246" s="213" t="s">
        <v>1</v>
      </c>
      <c r="F246" s="214" t="s">
        <v>418</v>
      </c>
      <c r="G246" s="212"/>
      <c r="H246" s="215">
        <v>2</v>
      </c>
      <c r="I246" s="216"/>
      <c r="J246" s="212"/>
      <c r="K246" s="212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154</v>
      </c>
      <c r="AU246" s="221" t="s">
        <v>88</v>
      </c>
      <c r="AV246" s="14" t="s">
        <v>88</v>
      </c>
      <c r="AW246" s="14" t="s">
        <v>34</v>
      </c>
      <c r="AX246" s="14" t="s">
        <v>86</v>
      </c>
      <c r="AY246" s="221" t="s">
        <v>144</v>
      </c>
    </row>
    <row r="247" spans="1:65" s="2" customFormat="1" ht="20.5" customHeight="1">
      <c r="A247" s="35"/>
      <c r="B247" s="36"/>
      <c r="C247" s="244" t="s">
        <v>419</v>
      </c>
      <c r="D247" s="244" t="s">
        <v>287</v>
      </c>
      <c r="E247" s="245" t="s">
        <v>420</v>
      </c>
      <c r="F247" s="246" t="s">
        <v>421</v>
      </c>
      <c r="G247" s="247" t="s">
        <v>422</v>
      </c>
      <c r="H247" s="248">
        <v>2.36</v>
      </c>
      <c r="I247" s="249"/>
      <c r="J247" s="250">
        <f>ROUND(I247*H247,2)</f>
        <v>0</v>
      </c>
      <c r="K247" s="246" t="s">
        <v>151</v>
      </c>
      <c r="L247" s="251"/>
      <c r="M247" s="252" t="s">
        <v>1</v>
      </c>
      <c r="N247" s="253" t="s">
        <v>43</v>
      </c>
      <c r="O247" s="72"/>
      <c r="P247" s="196">
        <f>O247*H247</f>
        <v>0</v>
      </c>
      <c r="Q247" s="196">
        <v>1.8E-3</v>
      </c>
      <c r="R247" s="196">
        <f>Q247*H247</f>
        <v>4.248E-3</v>
      </c>
      <c r="S247" s="196">
        <v>0</v>
      </c>
      <c r="T247" s="19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8" t="s">
        <v>290</v>
      </c>
      <c r="AT247" s="198" t="s">
        <v>287</v>
      </c>
      <c r="AU247" s="198" t="s">
        <v>88</v>
      </c>
      <c r="AY247" s="18" t="s">
        <v>144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8" t="s">
        <v>86</v>
      </c>
      <c r="BK247" s="199">
        <f>ROUND(I247*H247,2)</f>
        <v>0</v>
      </c>
      <c r="BL247" s="18" t="s">
        <v>230</v>
      </c>
      <c r="BM247" s="198" t="s">
        <v>423</v>
      </c>
    </row>
    <row r="248" spans="1:65" s="14" customFormat="1" ht="10">
      <c r="B248" s="211"/>
      <c r="C248" s="212"/>
      <c r="D248" s="202" t="s">
        <v>154</v>
      </c>
      <c r="E248" s="213" t="s">
        <v>1</v>
      </c>
      <c r="F248" s="214" t="s">
        <v>424</v>
      </c>
      <c r="G248" s="212"/>
      <c r="H248" s="215">
        <v>2.36</v>
      </c>
      <c r="I248" s="216"/>
      <c r="J248" s="212"/>
      <c r="K248" s="212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154</v>
      </c>
      <c r="AU248" s="221" t="s">
        <v>88</v>
      </c>
      <c r="AV248" s="14" t="s">
        <v>88</v>
      </c>
      <c r="AW248" s="14" t="s">
        <v>34</v>
      </c>
      <c r="AX248" s="14" t="s">
        <v>86</v>
      </c>
      <c r="AY248" s="221" t="s">
        <v>144</v>
      </c>
    </row>
    <row r="249" spans="1:65" s="2" customFormat="1" ht="14.5" customHeight="1">
      <c r="A249" s="35"/>
      <c r="B249" s="36"/>
      <c r="C249" s="244" t="s">
        <v>425</v>
      </c>
      <c r="D249" s="244" t="s">
        <v>287</v>
      </c>
      <c r="E249" s="245" t="s">
        <v>426</v>
      </c>
      <c r="F249" s="246" t="s">
        <v>427</v>
      </c>
      <c r="G249" s="247" t="s">
        <v>428</v>
      </c>
      <c r="H249" s="248">
        <v>2</v>
      </c>
      <c r="I249" s="249"/>
      <c r="J249" s="250">
        <f>ROUND(I249*H249,2)</f>
        <v>0</v>
      </c>
      <c r="K249" s="246" t="s">
        <v>151</v>
      </c>
      <c r="L249" s="251"/>
      <c r="M249" s="252" t="s">
        <v>1</v>
      </c>
      <c r="N249" s="253" t="s">
        <v>43</v>
      </c>
      <c r="O249" s="72"/>
      <c r="P249" s="196">
        <f>O249*H249</f>
        <v>0</v>
      </c>
      <c r="Q249" s="196">
        <v>2.0000000000000001E-4</v>
      </c>
      <c r="R249" s="196">
        <f>Q249*H249</f>
        <v>4.0000000000000002E-4</v>
      </c>
      <c r="S249" s="196">
        <v>0</v>
      </c>
      <c r="T249" s="19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8" t="s">
        <v>290</v>
      </c>
      <c r="AT249" s="198" t="s">
        <v>287</v>
      </c>
      <c r="AU249" s="198" t="s">
        <v>88</v>
      </c>
      <c r="AY249" s="18" t="s">
        <v>144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8" t="s">
        <v>86</v>
      </c>
      <c r="BK249" s="199">
        <f>ROUND(I249*H249,2)</f>
        <v>0</v>
      </c>
      <c r="BL249" s="18" t="s">
        <v>230</v>
      </c>
      <c r="BM249" s="198" t="s">
        <v>429</v>
      </c>
    </row>
    <row r="250" spans="1:65" s="2" customFormat="1" ht="22.9" customHeight="1">
      <c r="A250" s="35"/>
      <c r="B250" s="36"/>
      <c r="C250" s="187" t="s">
        <v>430</v>
      </c>
      <c r="D250" s="187" t="s">
        <v>147</v>
      </c>
      <c r="E250" s="188" t="s">
        <v>431</v>
      </c>
      <c r="F250" s="189" t="s">
        <v>432</v>
      </c>
      <c r="G250" s="190" t="s">
        <v>245</v>
      </c>
      <c r="H250" s="191">
        <v>2.5000000000000001E-2</v>
      </c>
      <c r="I250" s="192"/>
      <c r="J250" s="193">
        <f>ROUND(I250*H250,2)</f>
        <v>0</v>
      </c>
      <c r="K250" s="189" t="s">
        <v>151</v>
      </c>
      <c r="L250" s="40"/>
      <c r="M250" s="194" t="s">
        <v>1</v>
      </c>
      <c r="N250" s="195" t="s">
        <v>43</v>
      </c>
      <c r="O250" s="72"/>
      <c r="P250" s="196">
        <f>O250*H250</f>
        <v>0</v>
      </c>
      <c r="Q250" s="196">
        <v>0</v>
      </c>
      <c r="R250" s="196">
        <f>Q250*H250</f>
        <v>0</v>
      </c>
      <c r="S250" s="196">
        <v>0</v>
      </c>
      <c r="T250" s="19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8" t="s">
        <v>230</v>
      </c>
      <c r="AT250" s="198" t="s">
        <v>147</v>
      </c>
      <c r="AU250" s="198" t="s">
        <v>88</v>
      </c>
      <c r="AY250" s="18" t="s">
        <v>144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8" t="s">
        <v>86</v>
      </c>
      <c r="BK250" s="199">
        <f>ROUND(I250*H250,2)</f>
        <v>0</v>
      </c>
      <c r="BL250" s="18" t="s">
        <v>230</v>
      </c>
      <c r="BM250" s="198" t="s">
        <v>433</v>
      </c>
    </row>
    <row r="251" spans="1:65" s="2" customFormat="1" ht="22.9" customHeight="1">
      <c r="A251" s="35"/>
      <c r="B251" s="36"/>
      <c r="C251" s="187" t="s">
        <v>434</v>
      </c>
      <c r="D251" s="187" t="s">
        <v>147</v>
      </c>
      <c r="E251" s="188" t="s">
        <v>435</v>
      </c>
      <c r="F251" s="189" t="s">
        <v>436</v>
      </c>
      <c r="G251" s="190" t="s">
        <v>245</v>
      </c>
      <c r="H251" s="191">
        <v>2.5000000000000001E-2</v>
      </c>
      <c r="I251" s="192"/>
      <c r="J251" s="193">
        <f>ROUND(I251*H251,2)</f>
        <v>0</v>
      </c>
      <c r="K251" s="189" t="s">
        <v>151</v>
      </c>
      <c r="L251" s="40"/>
      <c r="M251" s="194" t="s">
        <v>1</v>
      </c>
      <c r="N251" s="195" t="s">
        <v>43</v>
      </c>
      <c r="O251" s="72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8" t="s">
        <v>230</v>
      </c>
      <c r="AT251" s="198" t="s">
        <v>147</v>
      </c>
      <c r="AU251" s="198" t="s">
        <v>88</v>
      </c>
      <c r="AY251" s="18" t="s">
        <v>144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8" t="s">
        <v>86</v>
      </c>
      <c r="BK251" s="199">
        <f>ROUND(I251*H251,2)</f>
        <v>0</v>
      </c>
      <c r="BL251" s="18" t="s">
        <v>230</v>
      </c>
      <c r="BM251" s="198" t="s">
        <v>437</v>
      </c>
    </row>
    <row r="252" spans="1:65" s="12" customFormat="1" ht="22.75" customHeight="1">
      <c r="B252" s="171"/>
      <c r="C252" s="172"/>
      <c r="D252" s="173" t="s">
        <v>77</v>
      </c>
      <c r="E252" s="185" t="s">
        <v>438</v>
      </c>
      <c r="F252" s="185" t="s">
        <v>439</v>
      </c>
      <c r="G252" s="172"/>
      <c r="H252" s="172"/>
      <c r="I252" s="175"/>
      <c r="J252" s="186">
        <f>BK252</f>
        <v>0</v>
      </c>
      <c r="K252" s="172"/>
      <c r="L252" s="177"/>
      <c r="M252" s="178"/>
      <c r="N252" s="179"/>
      <c r="O252" s="179"/>
      <c r="P252" s="180">
        <f>SUM(P253:P276)</f>
        <v>0</v>
      </c>
      <c r="Q252" s="179"/>
      <c r="R252" s="180">
        <f>SUM(R253:R276)</f>
        <v>0.16085227999999996</v>
      </c>
      <c r="S252" s="179"/>
      <c r="T252" s="181">
        <f>SUM(T253:T276)</f>
        <v>0.11209200000000001</v>
      </c>
      <c r="AR252" s="182" t="s">
        <v>88</v>
      </c>
      <c r="AT252" s="183" t="s">
        <v>77</v>
      </c>
      <c r="AU252" s="183" t="s">
        <v>86</v>
      </c>
      <c r="AY252" s="182" t="s">
        <v>144</v>
      </c>
      <c r="BK252" s="184">
        <f>SUM(BK253:BK276)</f>
        <v>0</v>
      </c>
    </row>
    <row r="253" spans="1:65" s="2" customFormat="1" ht="14.5" customHeight="1">
      <c r="A253" s="35"/>
      <c r="B253" s="36"/>
      <c r="C253" s="187" t="s">
        <v>440</v>
      </c>
      <c r="D253" s="187" t="s">
        <v>147</v>
      </c>
      <c r="E253" s="188" t="s">
        <v>441</v>
      </c>
      <c r="F253" s="189" t="s">
        <v>442</v>
      </c>
      <c r="G253" s="190" t="s">
        <v>150</v>
      </c>
      <c r="H253" s="191">
        <v>19.5</v>
      </c>
      <c r="I253" s="192"/>
      <c r="J253" s="193">
        <f>ROUND(I253*H253,2)</f>
        <v>0</v>
      </c>
      <c r="K253" s="189" t="s">
        <v>151</v>
      </c>
      <c r="L253" s="40"/>
      <c r="M253" s="194" t="s">
        <v>1</v>
      </c>
      <c r="N253" s="195" t="s">
        <v>43</v>
      </c>
      <c r="O253" s="72"/>
      <c r="P253" s="196">
        <f>O253*H253</f>
        <v>0</v>
      </c>
      <c r="Q253" s="196">
        <v>0</v>
      </c>
      <c r="R253" s="196">
        <f>Q253*H253</f>
        <v>0</v>
      </c>
      <c r="S253" s="196">
        <v>0</v>
      </c>
      <c r="T253" s="19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8" t="s">
        <v>230</v>
      </c>
      <c r="AT253" s="198" t="s">
        <v>147</v>
      </c>
      <c r="AU253" s="198" t="s">
        <v>88</v>
      </c>
      <c r="AY253" s="18" t="s">
        <v>144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8" t="s">
        <v>86</v>
      </c>
      <c r="BK253" s="199">
        <f>ROUND(I253*H253,2)</f>
        <v>0</v>
      </c>
      <c r="BL253" s="18" t="s">
        <v>230</v>
      </c>
      <c r="BM253" s="198" t="s">
        <v>443</v>
      </c>
    </row>
    <row r="254" spans="1:65" s="14" customFormat="1" ht="10">
      <c r="B254" s="211"/>
      <c r="C254" s="212"/>
      <c r="D254" s="202" t="s">
        <v>154</v>
      </c>
      <c r="E254" s="213" t="s">
        <v>1</v>
      </c>
      <c r="F254" s="214" t="s">
        <v>444</v>
      </c>
      <c r="G254" s="212"/>
      <c r="H254" s="215">
        <v>19.5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154</v>
      </c>
      <c r="AU254" s="221" t="s">
        <v>88</v>
      </c>
      <c r="AV254" s="14" t="s">
        <v>88</v>
      </c>
      <c r="AW254" s="14" t="s">
        <v>34</v>
      </c>
      <c r="AX254" s="14" t="s">
        <v>86</v>
      </c>
      <c r="AY254" s="221" t="s">
        <v>144</v>
      </c>
    </row>
    <row r="255" spans="1:65" s="2" customFormat="1" ht="22.9" customHeight="1">
      <c r="A255" s="35"/>
      <c r="B255" s="36"/>
      <c r="C255" s="187" t="s">
        <v>445</v>
      </c>
      <c r="D255" s="187" t="s">
        <v>147</v>
      </c>
      <c r="E255" s="188" t="s">
        <v>446</v>
      </c>
      <c r="F255" s="189" t="s">
        <v>447</v>
      </c>
      <c r="G255" s="190" t="s">
        <v>150</v>
      </c>
      <c r="H255" s="191">
        <v>19.5</v>
      </c>
      <c r="I255" s="192"/>
      <c r="J255" s="193">
        <f>ROUND(I255*H255,2)</f>
        <v>0</v>
      </c>
      <c r="K255" s="189" t="s">
        <v>151</v>
      </c>
      <c r="L255" s="40"/>
      <c r="M255" s="194" t="s">
        <v>1</v>
      </c>
      <c r="N255" s="195" t="s">
        <v>43</v>
      </c>
      <c r="O255" s="72"/>
      <c r="P255" s="196">
        <f>O255*H255</f>
        <v>0</v>
      </c>
      <c r="Q255" s="196">
        <v>3.0000000000000001E-5</v>
      </c>
      <c r="R255" s="196">
        <f>Q255*H255</f>
        <v>5.8500000000000002E-4</v>
      </c>
      <c r="S255" s="196">
        <v>0</v>
      </c>
      <c r="T255" s="19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8" t="s">
        <v>230</v>
      </c>
      <c r="AT255" s="198" t="s">
        <v>147</v>
      </c>
      <c r="AU255" s="198" t="s">
        <v>88</v>
      </c>
      <c r="AY255" s="18" t="s">
        <v>144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8" t="s">
        <v>86</v>
      </c>
      <c r="BK255" s="199">
        <f>ROUND(I255*H255,2)</f>
        <v>0</v>
      </c>
      <c r="BL255" s="18" t="s">
        <v>230</v>
      </c>
      <c r="BM255" s="198" t="s">
        <v>448</v>
      </c>
    </row>
    <row r="256" spans="1:65" s="2" customFormat="1" ht="22.9" customHeight="1">
      <c r="A256" s="35"/>
      <c r="B256" s="36"/>
      <c r="C256" s="187" t="s">
        <v>449</v>
      </c>
      <c r="D256" s="187" t="s">
        <v>147</v>
      </c>
      <c r="E256" s="188" t="s">
        <v>450</v>
      </c>
      <c r="F256" s="189" t="s">
        <v>451</v>
      </c>
      <c r="G256" s="190" t="s">
        <v>150</v>
      </c>
      <c r="H256" s="191">
        <v>19.5</v>
      </c>
      <c r="I256" s="192"/>
      <c r="J256" s="193">
        <f>ROUND(I256*H256,2)</f>
        <v>0</v>
      </c>
      <c r="K256" s="189" t="s">
        <v>151</v>
      </c>
      <c r="L256" s="40"/>
      <c r="M256" s="194" t="s">
        <v>1</v>
      </c>
      <c r="N256" s="195" t="s">
        <v>43</v>
      </c>
      <c r="O256" s="72"/>
      <c r="P256" s="196">
        <f>O256*H256</f>
        <v>0</v>
      </c>
      <c r="Q256" s="196">
        <v>4.5500000000000002E-3</v>
      </c>
      <c r="R256" s="196">
        <f>Q256*H256</f>
        <v>8.8724999999999998E-2</v>
      </c>
      <c r="S256" s="196">
        <v>0</v>
      </c>
      <c r="T256" s="19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8" t="s">
        <v>230</v>
      </c>
      <c r="AT256" s="198" t="s">
        <v>147</v>
      </c>
      <c r="AU256" s="198" t="s">
        <v>88</v>
      </c>
      <c r="AY256" s="18" t="s">
        <v>144</v>
      </c>
      <c r="BE256" s="199">
        <f>IF(N256="základní",J256,0)</f>
        <v>0</v>
      </c>
      <c r="BF256" s="199">
        <f>IF(N256="snížená",J256,0)</f>
        <v>0</v>
      </c>
      <c r="BG256" s="199">
        <f>IF(N256="zákl. přenesená",J256,0)</f>
        <v>0</v>
      </c>
      <c r="BH256" s="199">
        <f>IF(N256="sníž. přenesená",J256,0)</f>
        <v>0</v>
      </c>
      <c r="BI256" s="199">
        <f>IF(N256="nulová",J256,0)</f>
        <v>0</v>
      </c>
      <c r="BJ256" s="18" t="s">
        <v>86</v>
      </c>
      <c r="BK256" s="199">
        <f>ROUND(I256*H256,2)</f>
        <v>0</v>
      </c>
      <c r="BL256" s="18" t="s">
        <v>230</v>
      </c>
      <c r="BM256" s="198" t="s">
        <v>452</v>
      </c>
    </row>
    <row r="257" spans="1:65" s="2" customFormat="1" ht="22.9" customHeight="1">
      <c r="A257" s="35"/>
      <c r="B257" s="36"/>
      <c r="C257" s="187" t="s">
        <v>453</v>
      </c>
      <c r="D257" s="187" t="s">
        <v>147</v>
      </c>
      <c r="E257" s="188" t="s">
        <v>454</v>
      </c>
      <c r="F257" s="189" t="s">
        <v>455</v>
      </c>
      <c r="G257" s="190" t="s">
        <v>150</v>
      </c>
      <c r="H257" s="191">
        <v>19.5</v>
      </c>
      <c r="I257" s="192"/>
      <c r="J257" s="193">
        <f>ROUND(I257*H257,2)</f>
        <v>0</v>
      </c>
      <c r="K257" s="189" t="s">
        <v>151</v>
      </c>
      <c r="L257" s="40"/>
      <c r="M257" s="194" t="s">
        <v>1</v>
      </c>
      <c r="N257" s="195" t="s">
        <v>43</v>
      </c>
      <c r="O257" s="72"/>
      <c r="P257" s="196">
        <f>O257*H257</f>
        <v>0</v>
      </c>
      <c r="Q257" s="196">
        <v>0</v>
      </c>
      <c r="R257" s="196">
        <f>Q257*H257</f>
        <v>0</v>
      </c>
      <c r="S257" s="196">
        <v>2.5000000000000001E-3</v>
      </c>
      <c r="T257" s="197">
        <f>S257*H257</f>
        <v>4.8750000000000002E-2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8" t="s">
        <v>230</v>
      </c>
      <c r="AT257" s="198" t="s">
        <v>147</v>
      </c>
      <c r="AU257" s="198" t="s">
        <v>88</v>
      </c>
      <c r="AY257" s="18" t="s">
        <v>144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8" t="s">
        <v>86</v>
      </c>
      <c r="BK257" s="199">
        <f>ROUND(I257*H257,2)</f>
        <v>0</v>
      </c>
      <c r="BL257" s="18" t="s">
        <v>230</v>
      </c>
      <c r="BM257" s="198" t="s">
        <v>456</v>
      </c>
    </row>
    <row r="258" spans="1:65" s="14" customFormat="1" ht="10">
      <c r="B258" s="211"/>
      <c r="C258" s="212"/>
      <c r="D258" s="202" t="s">
        <v>154</v>
      </c>
      <c r="E258" s="213" t="s">
        <v>1</v>
      </c>
      <c r="F258" s="214" t="s">
        <v>457</v>
      </c>
      <c r="G258" s="212"/>
      <c r="H258" s="215">
        <v>19.5</v>
      </c>
      <c r="I258" s="216"/>
      <c r="J258" s="212"/>
      <c r="K258" s="212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154</v>
      </c>
      <c r="AU258" s="221" t="s">
        <v>88</v>
      </c>
      <c r="AV258" s="14" t="s">
        <v>88</v>
      </c>
      <c r="AW258" s="14" t="s">
        <v>34</v>
      </c>
      <c r="AX258" s="14" t="s">
        <v>86</v>
      </c>
      <c r="AY258" s="221" t="s">
        <v>144</v>
      </c>
    </row>
    <row r="259" spans="1:65" s="2" customFormat="1" ht="22.9" customHeight="1">
      <c r="A259" s="35"/>
      <c r="B259" s="36"/>
      <c r="C259" s="187" t="s">
        <v>458</v>
      </c>
      <c r="D259" s="187" t="s">
        <v>147</v>
      </c>
      <c r="E259" s="188" t="s">
        <v>459</v>
      </c>
      <c r="F259" s="189" t="s">
        <v>460</v>
      </c>
      <c r="G259" s="190" t="s">
        <v>150</v>
      </c>
      <c r="H259" s="191">
        <v>19.5</v>
      </c>
      <c r="I259" s="192"/>
      <c r="J259" s="193">
        <f>ROUND(I259*H259,2)</f>
        <v>0</v>
      </c>
      <c r="K259" s="189" t="s">
        <v>151</v>
      </c>
      <c r="L259" s="40"/>
      <c r="M259" s="194" t="s">
        <v>1</v>
      </c>
      <c r="N259" s="195" t="s">
        <v>43</v>
      </c>
      <c r="O259" s="72"/>
      <c r="P259" s="196">
        <f>O259*H259</f>
        <v>0</v>
      </c>
      <c r="Q259" s="196">
        <v>0</v>
      </c>
      <c r="R259" s="196">
        <f>Q259*H259</f>
        <v>0</v>
      </c>
      <c r="S259" s="196">
        <v>3.0000000000000001E-3</v>
      </c>
      <c r="T259" s="197">
        <f>S259*H259</f>
        <v>5.8500000000000003E-2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8" t="s">
        <v>230</v>
      </c>
      <c r="AT259" s="198" t="s">
        <v>147</v>
      </c>
      <c r="AU259" s="198" t="s">
        <v>88</v>
      </c>
      <c r="AY259" s="18" t="s">
        <v>144</v>
      </c>
      <c r="BE259" s="199">
        <f>IF(N259="základní",J259,0)</f>
        <v>0</v>
      </c>
      <c r="BF259" s="199">
        <f>IF(N259="snížená",J259,0)</f>
        <v>0</v>
      </c>
      <c r="BG259" s="199">
        <f>IF(N259="zákl. přenesená",J259,0)</f>
        <v>0</v>
      </c>
      <c r="BH259" s="199">
        <f>IF(N259="sníž. přenesená",J259,0)</f>
        <v>0</v>
      </c>
      <c r="BI259" s="199">
        <f>IF(N259="nulová",J259,0)</f>
        <v>0</v>
      </c>
      <c r="BJ259" s="18" t="s">
        <v>86</v>
      </c>
      <c r="BK259" s="199">
        <f>ROUND(I259*H259,2)</f>
        <v>0</v>
      </c>
      <c r="BL259" s="18" t="s">
        <v>230</v>
      </c>
      <c r="BM259" s="198" t="s">
        <v>461</v>
      </c>
    </row>
    <row r="260" spans="1:65" s="14" customFormat="1" ht="10">
      <c r="B260" s="211"/>
      <c r="C260" s="212"/>
      <c r="D260" s="202" t="s">
        <v>154</v>
      </c>
      <c r="E260" s="213" t="s">
        <v>1</v>
      </c>
      <c r="F260" s="214" t="s">
        <v>462</v>
      </c>
      <c r="G260" s="212"/>
      <c r="H260" s="215">
        <v>19.5</v>
      </c>
      <c r="I260" s="216"/>
      <c r="J260" s="212"/>
      <c r="K260" s="212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154</v>
      </c>
      <c r="AU260" s="221" t="s">
        <v>88</v>
      </c>
      <c r="AV260" s="14" t="s">
        <v>88</v>
      </c>
      <c r="AW260" s="14" t="s">
        <v>34</v>
      </c>
      <c r="AX260" s="14" t="s">
        <v>86</v>
      </c>
      <c r="AY260" s="221" t="s">
        <v>144</v>
      </c>
    </row>
    <row r="261" spans="1:65" s="2" customFormat="1" ht="14.5" customHeight="1">
      <c r="A261" s="35"/>
      <c r="B261" s="36"/>
      <c r="C261" s="187" t="s">
        <v>463</v>
      </c>
      <c r="D261" s="187" t="s">
        <v>147</v>
      </c>
      <c r="E261" s="188" t="s">
        <v>464</v>
      </c>
      <c r="F261" s="189" t="s">
        <v>465</v>
      </c>
      <c r="G261" s="190" t="s">
        <v>150</v>
      </c>
      <c r="H261" s="191">
        <v>19.5</v>
      </c>
      <c r="I261" s="192"/>
      <c r="J261" s="193">
        <f>ROUND(I261*H261,2)</f>
        <v>0</v>
      </c>
      <c r="K261" s="189" t="s">
        <v>151</v>
      </c>
      <c r="L261" s="40"/>
      <c r="M261" s="194" t="s">
        <v>1</v>
      </c>
      <c r="N261" s="195" t="s">
        <v>43</v>
      </c>
      <c r="O261" s="72"/>
      <c r="P261" s="196">
        <f>O261*H261</f>
        <v>0</v>
      </c>
      <c r="Q261" s="196">
        <v>2.9999999999999997E-4</v>
      </c>
      <c r="R261" s="196">
        <f>Q261*H261</f>
        <v>5.8499999999999993E-3</v>
      </c>
      <c r="S261" s="196">
        <v>0</v>
      </c>
      <c r="T261" s="19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8" t="s">
        <v>230</v>
      </c>
      <c r="AT261" s="198" t="s">
        <v>147</v>
      </c>
      <c r="AU261" s="198" t="s">
        <v>88</v>
      </c>
      <c r="AY261" s="18" t="s">
        <v>144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8" t="s">
        <v>86</v>
      </c>
      <c r="BK261" s="199">
        <f>ROUND(I261*H261,2)</f>
        <v>0</v>
      </c>
      <c r="BL261" s="18" t="s">
        <v>230</v>
      </c>
      <c r="BM261" s="198" t="s">
        <v>466</v>
      </c>
    </row>
    <row r="262" spans="1:65" s="14" customFormat="1" ht="10">
      <c r="B262" s="211"/>
      <c r="C262" s="212"/>
      <c r="D262" s="202" t="s">
        <v>154</v>
      </c>
      <c r="E262" s="213" t="s">
        <v>1</v>
      </c>
      <c r="F262" s="214" t="s">
        <v>444</v>
      </c>
      <c r="G262" s="212"/>
      <c r="H262" s="215">
        <v>19.5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154</v>
      </c>
      <c r="AU262" s="221" t="s">
        <v>88</v>
      </c>
      <c r="AV262" s="14" t="s">
        <v>88</v>
      </c>
      <c r="AW262" s="14" t="s">
        <v>34</v>
      </c>
      <c r="AX262" s="14" t="s">
        <v>86</v>
      </c>
      <c r="AY262" s="221" t="s">
        <v>144</v>
      </c>
    </row>
    <row r="263" spans="1:65" s="2" customFormat="1" ht="35.75" customHeight="1">
      <c r="A263" s="35"/>
      <c r="B263" s="36"/>
      <c r="C263" s="244" t="s">
        <v>467</v>
      </c>
      <c r="D263" s="244" t="s">
        <v>287</v>
      </c>
      <c r="E263" s="245" t="s">
        <v>468</v>
      </c>
      <c r="F263" s="246" t="s">
        <v>469</v>
      </c>
      <c r="G263" s="247" t="s">
        <v>150</v>
      </c>
      <c r="H263" s="248">
        <v>21.45</v>
      </c>
      <c r="I263" s="249"/>
      <c r="J263" s="250">
        <f>ROUND(I263*H263,2)</f>
        <v>0</v>
      </c>
      <c r="K263" s="246" t="s">
        <v>151</v>
      </c>
      <c r="L263" s="251"/>
      <c r="M263" s="252" t="s">
        <v>1</v>
      </c>
      <c r="N263" s="253" t="s">
        <v>43</v>
      </c>
      <c r="O263" s="72"/>
      <c r="P263" s="196">
        <f>O263*H263</f>
        <v>0</v>
      </c>
      <c r="Q263" s="196">
        <v>2.8700000000000002E-3</v>
      </c>
      <c r="R263" s="196">
        <f>Q263*H263</f>
        <v>6.1561499999999998E-2</v>
      </c>
      <c r="S263" s="196">
        <v>0</v>
      </c>
      <c r="T263" s="19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8" t="s">
        <v>290</v>
      </c>
      <c r="AT263" s="198" t="s">
        <v>287</v>
      </c>
      <c r="AU263" s="198" t="s">
        <v>88</v>
      </c>
      <c r="AY263" s="18" t="s">
        <v>144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8" t="s">
        <v>86</v>
      </c>
      <c r="BK263" s="199">
        <f>ROUND(I263*H263,2)</f>
        <v>0</v>
      </c>
      <c r="BL263" s="18" t="s">
        <v>230</v>
      </c>
      <c r="BM263" s="198" t="s">
        <v>470</v>
      </c>
    </row>
    <row r="264" spans="1:65" s="14" customFormat="1" ht="10">
      <c r="B264" s="211"/>
      <c r="C264" s="212"/>
      <c r="D264" s="202" t="s">
        <v>154</v>
      </c>
      <c r="E264" s="212"/>
      <c r="F264" s="214" t="s">
        <v>471</v>
      </c>
      <c r="G264" s="212"/>
      <c r="H264" s="215">
        <v>21.45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154</v>
      </c>
      <c r="AU264" s="221" t="s">
        <v>88</v>
      </c>
      <c r="AV264" s="14" t="s">
        <v>88</v>
      </c>
      <c r="AW264" s="14" t="s">
        <v>4</v>
      </c>
      <c r="AX264" s="14" t="s">
        <v>86</v>
      </c>
      <c r="AY264" s="221" t="s">
        <v>144</v>
      </c>
    </row>
    <row r="265" spans="1:65" s="2" customFormat="1" ht="22.9" customHeight="1">
      <c r="A265" s="35"/>
      <c r="B265" s="36"/>
      <c r="C265" s="187" t="s">
        <v>472</v>
      </c>
      <c r="D265" s="187" t="s">
        <v>147</v>
      </c>
      <c r="E265" s="188" t="s">
        <v>473</v>
      </c>
      <c r="F265" s="189" t="s">
        <v>474</v>
      </c>
      <c r="G265" s="190" t="s">
        <v>422</v>
      </c>
      <c r="H265" s="191">
        <v>21.45</v>
      </c>
      <c r="I265" s="192"/>
      <c r="J265" s="193">
        <f>ROUND(I265*H265,2)</f>
        <v>0</v>
      </c>
      <c r="K265" s="189" t="s">
        <v>151</v>
      </c>
      <c r="L265" s="40"/>
      <c r="M265" s="194" t="s">
        <v>1</v>
      </c>
      <c r="N265" s="195" t="s">
        <v>43</v>
      </c>
      <c r="O265" s="72"/>
      <c r="P265" s="196">
        <f>O265*H265</f>
        <v>0</v>
      </c>
      <c r="Q265" s="196">
        <v>0</v>
      </c>
      <c r="R265" s="196">
        <f>Q265*H265</f>
        <v>0</v>
      </c>
      <c r="S265" s="196">
        <v>0</v>
      </c>
      <c r="T265" s="19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8" t="s">
        <v>152</v>
      </c>
      <c r="AT265" s="198" t="s">
        <v>147</v>
      </c>
      <c r="AU265" s="198" t="s">
        <v>88</v>
      </c>
      <c r="AY265" s="18" t="s">
        <v>144</v>
      </c>
      <c r="BE265" s="199">
        <f>IF(N265="základní",J265,0)</f>
        <v>0</v>
      </c>
      <c r="BF265" s="199">
        <f>IF(N265="snížená",J265,0)</f>
        <v>0</v>
      </c>
      <c r="BG265" s="199">
        <f>IF(N265="zákl. přenesená",J265,0)</f>
        <v>0</v>
      </c>
      <c r="BH265" s="199">
        <f>IF(N265="sníž. přenesená",J265,0)</f>
        <v>0</v>
      </c>
      <c r="BI265" s="199">
        <f>IF(N265="nulová",J265,0)</f>
        <v>0</v>
      </c>
      <c r="BJ265" s="18" t="s">
        <v>86</v>
      </c>
      <c r="BK265" s="199">
        <f>ROUND(I265*H265,2)</f>
        <v>0</v>
      </c>
      <c r="BL265" s="18" t="s">
        <v>152</v>
      </c>
      <c r="BM265" s="198" t="s">
        <v>475</v>
      </c>
    </row>
    <row r="266" spans="1:65" s="2" customFormat="1" ht="20.5" customHeight="1">
      <c r="A266" s="35"/>
      <c r="B266" s="36"/>
      <c r="C266" s="187" t="s">
        <v>476</v>
      </c>
      <c r="D266" s="187" t="s">
        <v>147</v>
      </c>
      <c r="E266" s="188" t="s">
        <v>477</v>
      </c>
      <c r="F266" s="189" t="s">
        <v>478</v>
      </c>
      <c r="G266" s="190" t="s">
        <v>422</v>
      </c>
      <c r="H266" s="191">
        <v>16.14</v>
      </c>
      <c r="I266" s="192"/>
      <c r="J266" s="193">
        <f>ROUND(I266*H266,2)</f>
        <v>0</v>
      </c>
      <c r="K266" s="189" t="s">
        <v>151</v>
      </c>
      <c r="L266" s="40"/>
      <c r="M266" s="194" t="s">
        <v>1</v>
      </c>
      <c r="N266" s="195" t="s">
        <v>43</v>
      </c>
      <c r="O266" s="72"/>
      <c r="P266" s="196">
        <f>O266*H266</f>
        <v>0</v>
      </c>
      <c r="Q266" s="196">
        <v>0</v>
      </c>
      <c r="R266" s="196">
        <f>Q266*H266</f>
        <v>0</v>
      </c>
      <c r="S266" s="196">
        <v>2.9999999999999997E-4</v>
      </c>
      <c r="T266" s="197">
        <f>S266*H266</f>
        <v>4.8419999999999999E-3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8" t="s">
        <v>230</v>
      </c>
      <c r="AT266" s="198" t="s">
        <v>147</v>
      </c>
      <c r="AU266" s="198" t="s">
        <v>88</v>
      </c>
      <c r="AY266" s="18" t="s">
        <v>144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8" t="s">
        <v>86</v>
      </c>
      <c r="BK266" s="199">
        <f>ROUND(I266*H266,2)</f>
        <v>0</v>
      </c>
      <c r="BL266" s="18" t="s">
        <v>230</v>
      </c>
      <c r="BM266" s="198" t="s">
        <v>479</v>
      </c>
    </row>
    <row r="267" spans="1:65" s="14" customFormat="1" ht="10">
      <c r="B267" s="211"/>
      <c r="C267" s="212"/>
      <c r="D267" s="202" t="s">
        <v>154</v>
      </c>
      <c r="E267" s="213" t="s">
        <v>1</v>
      </c>
      <c r="F267" s="214" t="s">
        <v>480</v>
      </c>
      <c r="G267" s="212"/>
      <c r="H267" s="215">
        <v>16.14</v>
      </c>
      <c r="I267" s="216"/>
      <c r="J267" s="212"/>
      <c r="K267" s="212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154</v>
      </c>
      <c r="AU267" s="221" t="s">
        <v>88</v>
      </c>
      <c r="AV267" s="14" t="s">
        <v>88</v>
      </c>
      <c r="AW267" s="14" t="s">
        <v>34</v>
      </c>
      <c r="AX267" s="14" t="s">
        <v>86</v>
      </c>
      <c r="AY267" s="221" t="s">
        <v>144</v>
      </c>
    </row>
    <row r="268" spans="1:65" s="2" customFormat="1" ht="14.5" customHeight="1">
      <c r="A268" s="35"/>
      <c r="B268" s="36"/>
      <c r="C268" s="187" t="s">
        <v>481</v>
      </c>
      <c r="D268" s="187" t="s">
        <v>147</v>
      </c>
      <c r="E268" s="188" t="s">
        <v>482</v>
      </c>
      <c r="F268" s="189" t="s">
        <v>483</v>
      </c>
      <c r="G268" s="190" t="s">
        <v>422</v>
      </c>
      <c r="H268" s="191">
        <v>16.940000000000001</v>
      </c>
      <c r="I268" s="192"/>
      <c r="J268" s="193">
        <f>ROUND(I268*H268,2)</f>
        <v>0</v>
      </c>
      <c r="K268" s="189" t="s">
        <v>151</v>
      </c>
      <c r="L268" s="40"/>
      <c r="M268" s="194" t="s">
        <v>1</v>
      </c>
      <c r="N268" s="195" t="s">
        <v>43</v>
      </c>
      <c r="O268" s="72"/>
      <c r="P268" s="196">
        <f>O268*H268</f>
        <v>0</v>
      </c>
      <c r="Q268" s="196">
        <v>1.0000000000000001E-5</v>
      </c>
      <c r="R268" s="196">
        <f>Q268*H268</f>
        <v>1.6940000000000002E-4</v>
      </c>
      <c r="S268" s="196">
        <v>0</v>
      </c>
      <c r="T268" s="19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8" t="s">
        <v>230</v>
      </c>
      <c r="AT268" s="198" t="s">
        <v>147</v>
      </c>
      <c r="AU268" s="198" t="s">
        <v>88</v>
      </c>
      <c r="AY268" s="18" t="s">
        <v>144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8" t="s">
        <v>86</v>
      </c>
      <c r="BK268" s="199">
        <f>ROUND(I268*H268,2)</f>
        <v>0</v>
      </c>
      <c r="BL268" s="18" t="s">
        <v>230</v>
      </c>
      <c r="BM268" s="198" t="s">
        <v>484</v>
      </c>
    </row>
    <row r="269" spans="1:65" s="14" customFormat="1" ht="10">
      <c r="B269" s="211"/>
      <c r="C269" s="212"/>
      <c r="D269" s="202" t="s">
        <v>154</v>
      </c>
      <c r="E269" s="213" t="s">
        <v>1</v>
      </c>
      <c r="F269" s="214" t="s">
        <v>485</v>
      </c>
      <c r="G269" s="212"/>
      <c r="H269" s="215">
        <v>16.940000000000001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154</v>
      </c>
      <c r="AU269" s="221" t="s">
        <v>88</v>
      </c>
      <c r="AV269" s="14" t="s">
        <v>88</v>
      </c>
      <c r="AW269" s="14" t="s">
        <v>34</v>
      </c>
      <c r="AX269" s="14" t="s">
        <v>86</v>
      </c>
      <c r="AY269" s="221" t="s">
        <v>144</v>
      </c>
    </row>
    <row r="270" spans="1:65" s="2" customFormat="1" ht="14.5" customHeight="1">
      <c r="A270" s="35"/>
      <c r="B270" s="36"/>
      <c r="C270" s="244" t="s">
        <v>486</v>
      </c>
      <c r="D270" s="244" t="s">
        <v>287</v>
      </c>
      <c r="E270" s="245" t="s">
        <v>487</v>
      </c>
      <c r="F270" s="246" t="s">
        <v>488</v>
      </c>
      <c r="G270" s="247" t="s">
        <v>422</v>
      </c>
      <c r="H270" s="248">
        <v>17.279</v>
      </c>
      <c r="I270" s="249"/>
      <c r="J270" s="250">
        <f>ROUND(I270*H270,2)</f>
        <v>0</v>
      </c>
      <c r="K270" s="246" t="s">
        <v>151</v>
      </c>
      <c r="L270" s="251"/>
      <c r="M270" s="252" t="s">
        <v>1</v>
      </c>
      <c r="N270" s="253" t="s">
        <v>43</v>
      </c>
      <c r="O270" s="72"/>
      <c r="P270" s="196">
        <f>O270*H270</f>
        <v>0</v>
      </c>
      <c r="Q270" s="196">
        <v>2.2000000000000001E-4</v>
      </c>
      <c r="R270" s="196">
        <f>Q270*H270</f>
        <v>3.80138E-3</v>
      </c>
      <c r="S270" s="196">
        <v>0</v>
      </c>
      <c r="T270" s="19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8" t="s">
        <v>290</v>
      </c>
      <c r="AT270" s="198" t="s">
        <v>287</v>
      </c>
      <c r="AU270" s="198" t="s">
        <v>88</v>
      </c>
      <c r="AY270" s="18" t="s">
        <v>144</v>
      </c>
      <c r="BE270" s="199">
        <f>IF(N270="základní",J270,0)</f>
        <v>0</v>
      </c>
      <c r="BF270" s="199">
        <f>IF(N270="snížená",J270,0)</f>
        <v>0</v>
      </c>
      <c r="BG270" s="199">
        <f>IF(N270="zákl. přenesená",J270,0)</f>
        <v>0</v>
      </c>
      <c r="BH270" s="199">
        <f>IF(N270="sníž. přenesená",J270,0)</f>
        <v>0</v>
      </c>
      <c r="BI270" s="199">
        <f>IF(N270="nulová",J270,0)</f>
        <v>0</v>
      </c>
      <c r="BJ270" s="18" t="s">
        <v>86</v>
      </c>
      <c r="BK270" s="199">
        <f>ROUND(I270*H270,2)</f>
        <v>0</v>
      </c>
      <c r="BL270" s="18" t="s">
        <v>230</v>
      </c>
      <c r="BM270" s="198" t="s">
        <v>489</v>
      </c>
    </row>
    <row r="271" spans="1:65" s="14" customFormat="1" ht="10">
      <c r="B271" s="211"/>
      <c r="C271" s="212"/>
      <c r="D271" s="202" t="s">
        <v>154</v>
      </c>
      <c r="E271" s="212"/>
      <c r="F271" s="214" t="s">
        <v>490</v>
      </c>
      <c r="G271" s="212"/>
      <c r="H271" s="215">
        <v>17.279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154</v>
      </c>
      <c r="AU271" s="221" t="s">
        <v>88</v>
      </c>
      <c r="AV271" s="14" t="s">
        <v>88</v>
      </c>
      <c r="AW271" s="14" t="s">
        <v>4</v>
      </c>
      <c r="AX271" s="14" t="s">
        <v>86</v>
      </c>
      <c r="AY271" s="221" t="s">
        <v>144</v>
      </c>
    </row>
    <row r="272" spans="1:65" s="2" customFormat="1" ht="14.5" customHeight="1">
      <c r="A272" s="35"/>
      <c r="B272" s="36"/>
      <c r="C272" s="187" t="s">
        <v>491</v>
      </c>
      <c r="D272" s="187" t="s">
        <v>147</v>
      </c>
      <c r="E272" s="188" t="s">
        <v>492</v>
      </c>
      <c r="F272" s="189" t="s">
        <v>493</v>
      </c>
      <c r="G272" s="190" t="s">
        <v>422</v>
      </c>
      <c r="H272" s="191">
        <v>0.8</v>
      </c>
      <c r="I272" s="192"/>
      <c r="J272" s="193">
        <f>ROUND(I272*H272,2)</f>
        <v>0</v>
      </c>
      <c r="K272" s="189" t="s">
        <v>151</v>
      </c>
      <c r="L272" s="40"/>
      <c r="M272" s="194" t="s">
        <v>1</v>
      </c>
      <c r="N272" s="195" t="s">
        <v>43</v>
      </c>
      <c r="O272" s="72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8" t="s">
        <v>230</v>
      </c>
      <c r="AT272" s="198" t="s">
        <v>147</v>
      </c>
      <c r="AU272" s="198" t="s">
        <v>88</v>
      </c>
      <c r="AY272" s="18" t="s">
        <v>144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8" t="s">
        <v>86</v>
      </c>
      <c r="BK272" s="199">
        <f>ROUND(I272*H272,2)</f>
        <v>0</v>
      </c>
      <c r="BL272" s="18" t="s">
        <v>230</v>
      </c>
      <c r="BM272" s="198" t="s">
        <v>494</v>
      </c>
    </row>
    <row r="273" spans="1:65" s="2" customFormat="1" ht="14.5" customHeight="1">
      <c r="A273" s="35"/>
      <c r="B273" s="36"/>
      <c r="C273" s="244" t="s">
        <v>495</v>
      </c>
      <c r="D273" s="244" t="s">
        <v>287</v>
      </c>
      <c r="E273" s="245" t="s">
        <v>496</v>
      </c>
      <c r="F273" s="246" t="s">
        <v>497</v>
      </c>
      <c r="G273" s="247" t="s">
        <v>422</v>
      </c>
      <c r="H273" s="248">
        <v>1</v>
      </c>
      <c r="I273" s="249"/>
      <c r="J273" s="250">
        <f>ROUND(I273*H273,2)</f>
        <v>0</v>
      </c>
      <c r="K273" s="246" t="s">
        <v>1</v>
      </c>
      <c r="L273" s="251"/>
      <c r="M273" s="252" t="s">
        <v>1</v>
      </c>
      <c r="N273" s="253" t="s">
        <v>43</v>
      </c>
      <c r="O273" s="72"/>
      <c r="P273" s="196">
        <f>O273*H273</f>
        <v>0</v>
      </c>
      <c r="Q273" s="196">
        <v>1.6000000000000001E-4</v>
      </c>
      <c r="R273" s="196">
        <f>Q273*H273</f>
        <v>1.6000000000000001E-4</v>
      </c>
      <c r="S273" s="196">
        <v>0</v>
      </c>
      <c r="T273" s="19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8" t="s">
        <v>290</v>
      </c>
      <c r="AT273" s="198" t="s">
        <v>287</v>
      </c>
      <c r="AU273" s="198" t="s">
        <v>88</v>
      </c>
      <c r="AY273" s="18" t="s">
        <v>144</v>
      </c>
      <c r="BE273" s="199">
        <f>IF(N273="základní",J273,0)</f>
        <v>0</v>
      </c>
      <c r="BF273" s="199">
        <f>IF(N273="snížená",J273,0)</f>
        <v>0</v>
      </c>
      <c r="BG273" s="199">
        <f>IF(N273="zákl. přenesená",J273,0)</f>
        <v>0</v>
      </c>
      <c r="BH273" s="199">
        <f>IF(N273="sníž. přenesená",J273,0)</f>
        <v>0</v>
      </c>
      <c r="BI273" s="199">
        <f>IF(N273="nulová",J273,0)</f>
        <v>0</v>
      </c>
      <c r="BJ273" s="18" t="s">
        <v>86</v>
      </c>
      <c r="BK273" s="199">
        <f>ROUND(I273*H273,2)</f>
        <v>0</v>
      </c>
      <c r="BL273" s="18" t="s">
        <v>230</v>
      </c>
      <c r="BM273" s="198" t="s">
        <v>498</v>
      </c>
    </row>
    <row r="274" spans="1:65" s="2" customFormat="1" ht="14.5" customHeight="1">
      <c r="A274" s="35"/>
      <c r="B274" s="36"/>
      <c r="C274" s="187" t="s">
        <v>499</v>
      </c>
      <c r="D274" s="187" t="s">
        <v>147</v>
      </c>
      <c r="E274" s="188" t="s">
        <v>500</v>
      </c>
      <c r="F274" s="189" t="s">
        <v>501</v>
      </c>
      <c r="G274" s="190" t="s">
        <v>150</v>
      </c>
      <c r="H274" s="191">
        <v>19.5</v>
      </c>
      <c r="I274" s="192"/>
      <c r="J274" s="193">
        <f>ROUND(I274*H274,2)</f>
        <v>0</v>
      </c>
      <c r="K274" s="189" t="s">
        <v>151</v>
      </c>
      <c r="L274" s="40"/>
      <c r="M274" s="194" t="s">
        <v>1</v>
      </c>
      <c r="N274" s="195" t="s">
        <v>43</v>
      </c>
      <c r="O274" s="72"/>
      <c r="P274" s="196">
        <f>O274*H274</f>
        <v>0</v>
      </c>
      <c r="Q274" s="196">
        <v>0</v>
      </c>
      <c r="R274" s="196">
        <f>Q274*H274</f>
        <v>0</v>
      </c>
      <c r="S274" s="196">
        <v>0</v>
      </c>
      <c r="T274" s="19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8" t="s">
        <v>230</v>
      </c>
      <c r="AT274" s="198" t="s">
        <v>147</v>
      </c>
      <c r="AU274" s="198" t="s">
        <v>88</v>
      </c>
      <c r="AY274" s="18" t="s">
        <v>144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18" t="s">
        <v>86</v>
      </c>
      <c r="BK274" s="199">
        <f>ROUND(I274*H274,2)</f>
        <v>0</v>
      </c>
      <c r="BL274" s="18" t="s">
        <v>230</v>
      </c>
      <c r="BM274" s="198" t="s">
        <v>502</v>
      </c>
    </row>
    <row r="275" spans="1:65" s="2" customFormat="1" ht="22.9" customHeight="1">
      <c r="A275" s="35"/>
      <c r="B275" s="36"/>
      <c r="C275" s="187" t="s">
        <v>503</v>
      </c>
      <c r="D275" s="187" t="s">
        <v>147</v>
      </c>
      <c r="E275" s="188" t="s">
        <v>504</v>
      </c>
      <c r="F275" s="189" t="s">
        <v>505</v>
      </c>
      <c r="G275" s="190" t="s">
        <v>245</v>
      </c>
      <c r="H275" s="191">
        <v>0.161</v>
      </c>
      <c r="I275" s="192"/>
      <c r="J275" s="193">
        <f>ROUND(I275*H275,2)</f>
        <v>0</v>
      </c>
      <c r="K275" s="189" t="s">
        <v>151</v>
      </c>
      <c r="L275" s="40"/>
      <c r="M275" s="194" t="s">
        <v>1</v>
      </c>
      <c r="N275" s="195" t="s">
        <v>43</v>
      </c>
      <c r="O275" s="72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8" t="s">
        <v>230</v>
      </c>
      <c r="AT275" s="198" t="s">
        <v>147</v>
      </c>
      <c r="AU275" s="198" t="s">
        <v>88</v>
      </c>
      <c r="AY275" s="18" t="s">
        <v>144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8" t="s">
        <v>86</v>
      </c>
      <c r="BK275" s="199">
        <f>ROUND(I275*H275,2)</f>
        <v>0</v>
      </c>
      <c r="BL275" s="18" t="s">
        <v>230</v>
      </c>
      <c r="BM275" s="198" t="s">
        <v>506</v>
      </c>
    </row>
    <row r="276" spans="1:65" s="2" customFormat="1" ht="22.9" customHeight="1">
      <c r="A276" s="35"/>
      <c r="B276" s="36"/>
      <c r="C276" s="187" t="s">
        <v>507</v>
      </c>
      <c r="D276" s="187" t="s">
        <v>147</v>
      </c>
      <c r="E276" s="188" t="s">
        <v>508</v>
      </c>
      <c r="F276" s="189" t="s">
        <v>509</v>
      </c>
      <c r="G276" s="190" t="s">
        <v>245</v>
      </c>
      <c r="H276" s="191">
        <v>0.161</v>
      </c>
      <c r="I276" s="192"/>
      <c r="J276" s="193">
        <f>ROUND(I276*H276,2)</f>
        <v>0</v>
      </c>
      <c r="K276" s="189" t="s">
        <v>151</v>
      </c>
      <c r="L276" s="40"/>
      <c r="M276" s="194" t="s">
        <v>1</v>
      </c>
      <c r="N276" s="195" t="s">
        <v>43</v>
      </c>
      <c r="O276" s="72"/>
      <c r="P276" s="196">
        <f>O276*H276</f>
        <v>0</v>
      </c>
      <c r="Q276" s="196">
        <v>0</v>
      </c>
      <c r="R276" s="196">
        <f>Q276*H276</f>
        <v>0</v>
      </c>
      <c r="S276" s="196">
        <v>0</v>
      </c>
      <c r="T276" s="19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8" t="s">
        <v>230</v>
      </c>
      <c r="AT276" s="198" t="s">
        <v>147</v>
      </c>
      <c r="AU276" s="198" t="s">
        <v>88</v>
      </c>
      <c r="AY276" s="18" t="s">
        <v>144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8" t="s">
        <v>86</v>
      </c>
      <c r="BK276" s="199">
        <f>ROUND(I276*H276,2)</f>
        <v>0</v>
      </c>
      <c r="BL276" s="18" t="s">
        <v>230</v>
      </c>
      <c r="BM276" s="198" t="s">
        <v>510</v>
      </c>
    </row>
    <row r="277" spans="1:65" s="12" customFormat="1" ht="22.75" customHeight="1">
      <c r="B277" s="171"/>
      <c r="C277" s="172"/>
      <c r="D277" s="173" t="s">
        <v>77</v>
      </c>
      <c r="E277" s="185" t="s">
        <v>511</v>
      </c>
      <c r="F277" s="185" t="s">
        <v>512</v>
      </c>
      <c r="G277" s="172"/>
      <c r="H277" s="172"/>
      <c r="I277" s="175"/>
      <c r="J277" s="186">
        <f>BK277</f>
        <v>0</v>
      </c>
      <c r="K277" s="172"/>
      <c r="L277" s="177"/>
      <c r="M277" s="178"/>
      <c r="N277" s="179"/>
      <c r="O277" s="179"/>
      <c r="P277" s="180">
        <f>SUM(P278:P291)</f>
        <v>0</v>
      </c>
      <c r="Q277" s="179"/>
      <c r="R277" s="180">
        <f>SUM(R278:R291)</f>
        <v>3.3329999999999999E-2</v>
      </c>
      <c r="S277" s="179"/>
      <c r="T277" s="181">
        <f>SUM(T278:T291)</f>
        <v>0</v>
      </c>
      <c r="AR277" s="182" t="s">
        <v>88</v>
      </c>
      <c r="AT277" s="183" t="s">
        <v>77</v>
      </c>
      <c r="AU277" s="183" t="s">
        <v>86</v>
      </c>
      <c r="AY277" s="182" t="s">
        <v>144</v>
      </c>
      <c r="BK277" s="184">
        <f>SUM(BK278:BK291)</f>
        <v>0</v>
      </c>
    </row>
    <row r="278" spans="1:65" s="2" customFormat="1" ht="22.9" customHeight="1">
      <c r="A278" s="35"/>
      <c r="B278" s="36"/>
      <c r="C278" s="187" t="s">
        <v>513</v>
      </c>
      <c r="D278" s="187" t="s">
        <v>147</v>
      </c>
      <c r="E278" s="188" t="s">
        <v>514</v>
      </c>
      <c r="F278" s="189" t="s">
        <v>515</v>
      </c>
      <c r="G278" s="190" t="s">
        <v>150</v>
      </c>
      <c r="H278" s="191">
        <v>1.8</v>
      </c>
      <c r="I278" s="192"/>
      <c r="J278" s="193">
        <f>ROUND(I278*H278,2)</f>
        <v>0</v>
      </c>
      <c r="K278" s="189" t="s">
        <v>151</v>
      </c>
      <c r="L278" s="40"/>
      <c r="M278" s="194" t="s">
        <v>1</v>
      </c>
      <c r="N278" s="195" t="s">
        <v>43</v>
      </c>
      <c r="O278" s="72"/>
      <c r="P278" s="196">
        <f>O278*H278</f>
        <v>0</v>
      </c>
      <c r="Q278" s="196">
        <v>4.9500000000000004E-3</v>
      </c>
      <c r="R278" s="196">
        <f>Q278*H278</f>
        <v>8.9100000000000013E-3</v>
      </c>
      <c r="S278" s="196">
        <v>0</v>
      </c>
      <c r="T278" s="19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8" t="s">
        <v>230</v>
      </c>
      <c r="AT278" s="198" t="s">
        <v>147</v>
      </c>
      <c r="AU278" s="198" t="s">
        <v>88</v>
      </c>
      <c r="AY278" s="18" t="s">
        <v>144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8" t="s">
        <v>86</v>
      </c>
      <c r="BK278" s="199">
        <f>ROUND(I278*H278,2)</f>
        <v>0</v>
      </c>
      <c r="BL278" s="18" t="s">
        <v>230</v>
      </c>
      <c r="BM278" s="198" t="s">
        <v>516</v>
      </c>
    </row>
    <row r="279" spans="1:65" s="13" customFormat="1" ht="10">
      <c r="B279" s="200"/>
      <c r="C279" s="201"/>
      <c r="D279" s="202" t="s">
        <v>154</v>
      </c>
      <c r="E279" s="203" t="s">
        <v>1</v>
      </c>
      <c r="F279" s="204" t="s">
        <v>517</v>
      </c>
      <c r="G279" s="201"/>
      <c r="H279" s="203" t="s">
        <v>1</v>
      </c>
      <c r="I279" s="205"/>
      <c r="J279" s="201"/>
      <c r="K279" s="201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154</v>
      </c>
      <c r="AU279" s="210" t="s">
        <v>88</v>
      </c>
      <c r="AV279" s="13" t="s">
        <v>86</v>
      </c>
      <c r="AW279" s="13" t="s">
        <v>34</v>
      </c>
      <c r="AX279" s="13" t="s">
        <v>78</v>
      </c>
      <c r="AY279" s="210" t="s">
        <v>144</v>
      </c>
    </row>
    <row r="280" spans="1:65" s="14" customFormat="1" ht="10">
      <c r="B280" s="211"/>
      <c r="C280" s="212"/>
      <c r="D280" s="202" t="s">
        <v>154</v>
      </c>
      <c r="E280" s="213" t="s">
        <v>1</v>
      </c>
      <c r="F280" s="214" t="s">
        <v>518</v>
      </c>
      <c r="G280" s="212"/>
      <c r="H280" s="215">
        <v>1.8</v>
      </c>
      <c r="I280" s="216"/>
      <c r="J280" s="212"/>
      <c r="K280" s="212"/>
      <c r="L280" s="217"/>
      <c r="M280" s="218"/>
      <c r="N280" s="219"/>
      <c r="O280" s="219"/>
      <c r="P280" s="219"/>
      <c r="Q280" s="219"/>
      <c r="R280" s="219"/>
      <c r="S280" s="219"/>
      <c r="T280" s="220"/>
      <c r="AT280" s="221" t="s">
        <v>154</v>
      </c>
      <c r="AU280" s="221" t="s">
        <v>88</v>
      </c>
      <c r="AV280" s="14" t="s">
        <v>88</v>
      </c>
      <c r="AW280" s="14" t="s">
        <v>34</v>
      </c>
      <c r="AX280" s="14" t="s">
        <v>86</v>
      </c>
      <c r="AY280" s="221" t="s">
        <v>144</v>
      </c>
    </row>
    <row r="281" spans="1:65" s="2" customFormat="1" ht="22.9" customHeight="1">
      <c r="A281" s="35"/>
      <c r="B281" s="36"/>
      <c r="C281" s="244" t="s">
        <v>519</v>
      </c>
      <c r="D281" s="244" t="s">
        <v>287</v>
      </c>
      <c r="E281" s="245" t="s">
        <v>520</v>
      </c>
      <c r="F281" s="246" t="s">
        <v>521</v>
      </c>
      <c r="G281" s="247" t="s">
        <v>150</v>
      </c>
      <c r="H281" s="248">
        <v>1.98</v>
      </c>
      <c r="I281" s="249"/>
      <c r="J281" s="250">
        <f>ROUND(I281*H281,2)</f>
        <v>0</v>
      </c>
      <c r="K281" s="246" t="s">
        <v>1</v>
      </c>
      <c r="L281" s="251"/>
      <c r="M281" s="252" t="s">
        <v>1</v>
      </c>
      <c r="N281" s="253" t="s">
        <v>43</v>
      </c>
      <c r="O281" s="72"/>
      <c r="P281" s="196">
        <f>O281*H281</f>
        <v>0</v>
      </c>
      <c r="Q281" s="196">
        <v>1.0999999999999999E-2</v>
      </c>
      <c r="R281" s="196">
        <f>Q281*H281</f>
        <v>2.1779999999999997E-2</v>
      </c>
      <c r="S281" s="196">
        <v>0</v>
      </c>
      <c r="T281" s="19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8" t="s">
        <v>290</v>
      </c>
      <c r="AT281" s="198" t="s">
        <v>287</v>
      </c>
      <c r="AU281" s="198" t="s">
        <v>88</v>
      </c>
      <c r="AY281" s="18" t="s">
        <v>144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8" t="s">
        <v>86</v>
      </c>
      <c r="BK281" s="199">
        <f>ROUND(I281*H281,2)</f>
        <v>0</v>
      </c>
      <c r="BL281" s="18" t="s">
        <v>230</v>
      </c>
      <c r="BM281" s="198" t="s">
        <v>522</v>
      </c>
    </row>
    <row r="282" spans="1:65" s="14" customFormat="1" ht="10">
      <c r="B282" s="211"/>
      <c r="C282" s="212"/>
      <c r="D282" s="202" t="s">
        <v>154</v>
      </c>
      <c r="E282" s="213" t="s">
        <v>1</v>
      </c>
      <c r="F282" s="214" t="s">
        <v>523</v>
      </c>
      <c r="G282" s="212"/>
      <c r="H282" s="215">
        <v>1.98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154</v>
      </c>
      <c r="AU282" s="221" t="s">
        <v>88</v>
      </c>
      <c r="AV282" s="14" t="s">
        <v>88</v>
      </c>
      <c r="AW282" s="14" t="s">
        <v>34</v>
      </c>
      <c r="AX282" s="14" t="s">
        <v>86</v>
      </c>
      <c r="AY282" s="221" t="s">
        <v>144</v>
      </c>
    </row>
    <row r="283" spans="1:65" s="2" customFormat="1" ht="22.9" customHeight="1">
      <c r="A283" s="35"/>
      <c r="B283" s="36"/>
      <c r="C283" s="187" t="s">
        <v>524</v>
      </c>
      <c r="D283" s="187" t="s">
        <v>147</v>
      </c>
      <c r="E283" s="188" t="s">
        <v>525</v>
      </c>
      <c r="F283" s="189" t="s">
        <v>526</v>
      </c>
      <c r="G283" s="190" t="s">
        <v>150</v>
      </c>
      <c r="H283" s="191">
        <v>1.8</v>
      </c>
      <c r="I283" s="192"/>
      <c r="J283" s="193">
        <f>ROUND(I283*H283,2)</f>
        <v>0</v>
      </c>
      <c r="K283" s="189" t="s">
        <v>151</v>
      </c>
      <c r="L283" s="40"/>
      <c r="M283" s="194" t="s">
        <v>1</v>
      </c>
      <c r="N283" s="195" t="s">
        <v>43</v>
      </c>
      <c r="O283" s="72"/>
      <c r="P283" s="196">
        <f>O283*H283</f>
        <v>0</v>
      </c>
      <c r="Q283" s="196">
        <v>0</v>
      </c>
      <c r="R283" s="196">
        <f>Q283*H283</f>
        <v>0</v>
      </c>
      <c r="S283" s="196">
        <v>0</v>
      </c>
      <c r="T283" s="19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8" t="s">
        <v>230</v>
      </c>
      <c r="AT283" s="198" t="s">
        <v>147</v>
      </c>
      <c r="AU283" s="198" t="s">
        <v>88</v>
      </c>
      <c r="AY283" s="18" t="s">
        <v>144</v>
      </c>
      <c r="BE283" s="199">
        <f>IF(N283="základní",J283,0)</f>
        <v>0</v>
      </c>
      <c r="BF283" s="199">
        <f>IF(N283="snížená",J283,0)</f>
        <v>0</v>
      </c>
      <c r="BG283" s="199">
        <f>IF(N283="zákl. přenesená",J283,0)</f>
        <v>0</v>
      </c>
      <c r="BH283" s="199">
        <f>IF(N283="sníž. přenesená",J283,0)</f>
        <v>0</v>
      </c>
      <c r="BI283" s="199">
        <f>IF(N283="nulová",J283,0)</f>
        <v>0</v>
      </c>
      <c r="BJ283" s="18" t="s">
        <v>86</v>
      </c>
      <c r="BK283" s="199">
        <f>ROUND(I283*H283,2)</f>
        <v>0</v>
      </c>
      <c r="BL283" s="18" t="s">
        <v>230</v>
      </c>
      <c r="BM283" s="198" t="s">
        <v>527</v>
      </c>
    </row>
    <row r="284" spans="1:65" s="2" customFormat="1" ht="22.9" customHeight="1">
      <c r="A284" s="35"/>
      <c r="B284" s="36"/>
      <c r="C284" s="187" t="s">
        <v>528</v>
      </c>
      <c r="D284" s="187" t="s">
        <v>147</v>
      </c>
      <c r="E284" s="188" t="s">
        <v>529</v>
      </c>
      <c r="F284" s="189" t="s">
        <v>530</v>
      </c>
      <c r="G284" s="190" t="s">
        <v>150</v>
      </c>
      <c r="H284" s="191">
        <v>1.8</v>
      </c>
      <c r="I284" s="192"/>
      <c r="J284" s="193">
        <f>ROUND(I284*H284,2)</f>
        <v>0</v>
      </c>
      <c r="K284" s="189" t="s">
        <v>151</v>
      </c>
      <c r="L284" s="40"/>
      <c r="M284" s="194" t="s">
        <v>1</v>
      </c>
      <c r="N284" s="195" t="s">
        <v>43</v>
      </c>
      <c r="O284" s="72"/>
      <c r="P284" s="196">
        <f>O284*H284</f>
        <v>0</v>
      </c>
      <c r="Q284" s="196">
        <v>0</v>
      </c>
      <c r="R284" s="196">
        <f>Q284*H284</f>
        <v>0</v>
      </c>
      <c r="S284" s="196">
        <v>0</v>
      </c>
      <c r="T284" s="19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8" t="s">
        <v>230</v>
      </c>
      <c r="AT284" s="198" t="s">
        <v>147</v>
      </c>
      <c r="AU284" s="198" t="s">
        <v>88</v>
      </c>
      <c r="AY284" s="18" t="s">
        <v>144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8" t="s">
        <v>86</v>
      </c>
      <c r="BK284" s="199">
        <f>ROUND(I284*H284,2)</f>
        <v>0</v>
      </c>
      <c r="BL284" s="18" t="s">
        <v>230</v>
      </c>
      <c r="BM284" s="198" t="s">
        <v>531</v>
      </c>
    </row>
    <row r="285" spans="1:65" s="2" customFormat="1" ht="35.75" customHeight="1">
      <c r="A285" s="35"/>
      <c r="B285" s="36"/>
      <c r="C285" s="187" t="s">
        <v>532</v>
      </c>
      <c r="D285" s="187" t="s">
        <v>147</v>
      </c>
      <c r="E285" s="188" t="s">
        <v>533</v>
      </c>
      <c r="F285" s="189" t="s">
        <v>534</v>
      </c>
      <c r="G285" s="190" t="s">
        <v>422</v>
      </c>
      <c r="H285" s="191">
        <v>4.2</v>
      </c>
      <c r="I285" s="192"/>
      <c r="J285" s="193">
        <f>ROUND(I285*H285,2)</f>
        <v>0</v>
      </c>
      <c r="K285" s="189" t="s">
        <v>1</v>
      </c>
      <c r="L285" s="40"/>
      <c r="M285" s="194" t="s">
        <v>1</v>
      </c>
      <c r="N285" s="195" t="s">
        <v>43</v>
      </c>
      <c r="O285" s="72"/>
      <c r="P285" s="196">
        <f>O285*H285</f>
        <v>0</v>
      </c>
      <c r="Q285" s="196">
        <v>5.0000000000000001E-4</v>
      </c>
      <c r="R285" s="196">
        <f>Q285*H285</f>
        <v>2.1000000000000003E-3</v>
      </c>
      <c r="S285" s="196">
        <v>0</v>
      </c>
      <c r="T285" s="19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8" t="s">
        <v>230</v>
      </c>
      <c r="AT285" s="198" t="s">
        <v>147</v>
      </c>
      <c r="AU285" s="198" t="s">
        <v>88</v>
      </c>
      <c r="AY285" s="18" t="s">
        <v>144</v>
      </c>
      <c r="BE285" s="199">
        <f>IF(N285="základní",J285,0)</f>
        <v>0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18" t="s">
        <v>86</v>
      </c>
      <c r="BK285" s="199">
        <f>ROUND(I285*H285,2)</f>
        <v>0</v>
      </c>
      <c r="BL285" s="18" t="s">
        <v>230</v>
      </c>
      <c r="BM285" s="198" t="s">
        <v>535</v>
      </c>
    </row>
    <row r="286" spans="1:65" s="14" customFormat="1" ht="10">
      <c r="B286" s="211"/>
      <c r="C286" s="212"/>
      <c r="D286" s="202" t="s">
        <v>154</v>
      </c>
      <c r="E286" s="213" t="s">
        <v>1</v>
      </c>
      <c r="F286" s="214" t="s">
        <v>536</v>
      </c>
      <c r="G286" s="212"/>
      <c r="H286" s="215">
        <v>4.2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154</v>
      </c>
      <c r="AU286" s="221" t="s">
        <v>88</v>
      </c>
      <c r="AV286" s="14" t="s">
        <v>88</v>
      </c>
      <c r="AW286" s="14" t="s">
        <v>34</v>
      </c>
      <c r="AX286" s="14" t="s">
        <v>86</v>
      </c>
      <c r="AY286" s="221" t="s">
        <v>144</v>
      </c>
    </row>
    <row r="287" spans="1:65" s="2" customFormat="1" ht="14.5" customHeight="1">
      <c r="A287" s="35"/>
      <c r="B287" s="36"/>
      <c r="C287" s="187" t="s">
        <v>537</v>
      </c>
      <c r="D287" s="187" t="s">
        <v>147</v>
      </c>
      <c r="E287" s="188" t="s">
        <v>538</v>
      </c>
      <c r="F287" s="189" t="s">
        <v>539</v>
      </c>
      <c r="G287" s="190" t="s">
        <v>150</v>
      </c>
      <c r="H287" s="191">
        <v>1.8</v>
      </c>
      <c r="I287" s="192"/>
      <c r="J287" s="193">
        <f>ROUND(I287*H287,2)</f>
        <v>0</v>
      </c>
      <c r="K287" s="189" t="s">
        <v>151</v>
      </c>
      <c r="L287" s="40"/>
      <c r="M287" s="194" t="s">
        <v>1</v>
      </c>
      <c r="N287" s="195" t="s">
        <v>43</v>
      </c>
      <c r="O287" s="72"/>
      <c r="P287" s="196">
        <f>O287*H287</f>
        <v>0</v>
      </c>
      <c r="Q287" s="196">
        <v>2.9999999999999997E-4</v>
      </c>
      <c r="R287" s="196">
        <f>Q287*H287</f>
        <v>5.4000000000000001E-4</v>
      </c>
      <c r="S287" s="196">
        <v>0</v>
      </c>
      <c r="T287" s="19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8" t="s">
        <v>230</v>
      </c>
      <c r="AT287" s="198" t="s">
        <v>147</v>
      </c>
      <c r="AU287" s="198" t="s">
        <v>88</v>
      </c>
      <c r="AY287" s="18" t="s">
        <v>144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18" t="s">
        <v>86</v>
      </c>
      <c r="BK287" s="199">
        <f>ROUND(I287*H287,2)</f>
        <v>0</v>
      </c>
      <c r="BL287" s="18" t="s">
        <v>230</v>
      </c>
      <c r="BM287" s="198" t="s">
        <v>540</v>
      </c>
    </row>
    <row r="288" spans="1:65" s="2" customFormat="1" ht="14.5" customHeight="1">
      <c r="A288" s="35"/>
      <c r="B288" s="36"/>
      <c r="C288" s="187" t="s">
        <v>541</v>
      </c>
      <c r="D288" s="187" t="s">
        <v>147</v>
      </c>
      <c r="E288" s="188" t="s">
        <v>542</v>
      </c>
      <c r="F288" s="189" t="s">
        <v>543</v>
      </c>
      <c r="G288" s="190" t="s">
        <v>189</v>
      </c>
      <c r="H288" s="191">
        <v>2</v>
      </c>
      <c r="I288" s="192"/>
      <c r="J288" s="193">
        <f>ROUND(I288*H288,2)</f>
        <v>0</v>
      </c>
      <c r="K288" s="189" t="s">
        <v>151</v>
      </c>
      <c r="L288" s="40"/>
      <c r="M288" s="194" t="s">
        <v>1</v>
      </c>
      <c r="N288" s="195" t="s">
        <v>43</v>
      </c>
      <c r="O288" s="72"/>
      <c r="P288" s="196">
        <f>O288*H288</f>
        <v>0</v>
      </c>
      <c r="Q288" s="196">
        <v>0</v>
      </c>
      <c r="R288" s="196">
        <f>Q288*H288</f>
        <v>0</v>
      </c>
      <c r="S288" s="196">
        <v>0</v>
      </c>
      <c r="T288" s="19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8" t="s">
        <v>230</v>
      </c>
      <c r="AT288" s="198" t="s">
        <v>147</v>
      </c>
      <c r="AU288" s="198" t="s">
        <v>88</v>
      </c>
      <c r="AY288" s="18" t="s">
        <v>144</v>
      </c>
      <c r="BE288" s="199">
        <f>IF(N288="základní",J288,0)</f>
        <v>0</v>
      </c>
      <c r="BF288" s="199">
        <f>IF(N288="snížená",J288,0)</f>
        <v>0</v>
      </c>
      <c r="BG288" s="199">
        <f>IF(N288="zákl. přenesená",J288,0)</f>
        <v>0</v>
      </c>
      <c r="BH288" s="199">
        <f>IF(N288="sníž. přenesená",J288,0)</f>
        <v>0</v>
      </c>
      <c r="BI288" s="199">
        <f>IF(N288="nulová",J288,0)</f>
        <v>0</v>
      </c>
      <c r="BJ288" s="18" t="s">
        <v>86</v>
      </c>
      <c r="BK288" s="199">
        <f>ROUND(I288*H288,2)</f>
        <v>0</v>
      </c>
      <c r="BL288" s="18" t="s">
        <v>230</v>
      </c>
      <c r="BM288" s="198" t="s">
        <v>544</v>
      </c>
    </row>
    <row r="289" spans="1:65" s="2" customFormat="1" ht="14.5" customHeight="1">
      <c r="A289" s="35"/>
      <c r="B289" s="36"/>
      <c r="C289" s="187" t="s">
        <v>545</v>
      </c>
      <c r="D289" s="187" t="s">
        <v>147</v>
      </c>
      <c r="E289" s="188" t="s">
        <v>546</v>
      </c>
      <c r="F289" s="189" t="s">
        <v>547</v>
      </c>
      <c r="G289" s="190" t="s">
        <v>189</v>
      </c>
      <c r="H289" s="191">
        <v>1</v>
      </c>
      <c r="I289" s="192"/>
      <c r="J289" s="193">
        <f>ROUND(I289*H289,2)</f>
        <v>0</v>
      </c>
      <c r="K289" s="189" t="s">
        <v>151</v>
      </c>
      <c r="L289" s="40"/>
      <c r="M289" s="194" t="s">
        <v>1</v>
      </c>
      <c r="N289" s="195" t="s">
        <v>43</v>
      </c>
      <c r="O289" s="72"/>
      <c r="P289" s="196">
        <f>O289*H289</f>
        <v>0</v>
      </c>
      <c r="Q289" s="196">
        <v>0</v>
      </c>
      <c r="R289" s="196">
        <f>Q289*H289</f>
        <v>0</v>
      </c>
      <c r="S289" s="196">
        <v>0</v>
      </c>
      <c r="T289" s="19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8" t="s">
        <v>230</v>
      </c>
      <c r="AT289" s="198" t="s">
        <v>147</v>
      </c>
      <c r="AU289" s="198" t="s">
        <v>88</v>
      </c>
      <c r="AY289" s="18" t="s">
        <v>144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8" t="s">
        <v>86</v>
      </c>
      <c r="BK289" s="199">
        <f>ROUND(I289*H289,2)</f>
        <v>0</v>
      </c>
      <c r="BL289" s="18" t="s">
        <v>230</v>
      </c>
      <c r="BM289" s="198" t="s">
        <v>548</v>
      </c>
    </row>
    <row r="290" spans="1:65" s="2" customFormat="1" ht="22.9" customHeight="1">
      <c r="A290" s="35"/>
      <c r="B290" s="36"/>
      <c r="C290" s="187" t="s">
        <v>549</v>
      </c>
      <c r="D290" s="187" t="s">
        <v>147</v>
      </c>
      <c r="E290" s="188" t="s">
        <v>550</v>
      </c>
      <c r="F290" s="189" t="s">
        <v>551</v>
      </c>
      <c r="G290" s="190" t="s">
        <v>245</v>
      </c>
      <c r="H290" s="191">
        <v>3.3000000000000002E-2</v>
      </c>
      <c r="I290" s="192"/>
      <c r="J290" s="193">
        <f>ROUND(I290*H290,2)</f>
        <v>0</v>
      </c>
      <c r="K290" s="189" t="s">
        <v>151</v>
      </c>
      <c r="L290" s="40"/>
      <c r="M290" s="194" t="s">
        <v>1</v>
      </c>
      <c r="N290" s="195" t="s">
        <v>43</v>
      </c>
      <c r="O290" s="72"/>
      <c r="P290" s="196">
        <f>O290*H290</f>
        <v>0</v>
      </c>
      <c r="Q290" s="196">
        <v>0</v>
      </c>
      <c r="R290" s="196">
        <f>Q290*H290</f>
        <v>0</v>
      </c>
      <c r="S290" s="196">
        <v>0</v>
      </c>
      <c r="T290" s="19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8" t="s">
        <v>230</v>
      </c>
      <c r="AT290" s="198" t="s">
        <v>147</v>
      </c>
      <c r="AU290" s="198" t="s">
        <v>88</v>
      </c>
      <c r="AY290" s="18" t="s">
        <v>144</v>
      </c>
      <c r="BE290" s="199">
        <f>IF(N290="základní",J290,0)</f>
        <v>0</v>
      </c>
      <c r="BF290" s="199">
        <f>IF(N290="snížená",J290,0)</f>
        <v>0</v>
      </c>
      <c r="BG290" s="199">
        <f>IF(N290="zákl. přenesená",J290,0)</f>
        <v>0</v>
      </c>
      <c r="BH290" s="199">
        <f>IF(N290="sníž. přenesená",J290,0)</f>
        <v>0</v>
      </c>
      <c r="BI290" s="199">
        <f>IF(N290="nulová",J290,0)</f>
        <v>0</v>
      </c>
      <c r="BJ290" s="18" t="s">
        <v>86</v>
      </c>
      <c r="BK290" s="199">
        <f>ROUND(I290*H290,2)</f>
        <v>0</v>
      </c>
      <c r="BL290" s="18" t="s">
        <v>230</v>
      </c>
      <c r="BM290" s="198" t="s">
        <v>552</v>
      </c>
    </row>
    <row r="291" spans="1:65" s="2" customFormat="1" ht="22.9" customHeight="1">
      <c r="A291" s="35"/>
      <c r="B291" s="36"/>
      <c r="C291" s="187" t="s">
        <v>553</v>
      </c>
      <c r="D291" s="187" t="s">
        <v>147</v>
      </c>
      <c r="E291" s="188" t="s">
        <v>554</v>
      </c>
      <c r="F291" s="189" t="s">
        <v>555</v>
      </c>
      <c r="G291" s="190" t="s">
        <v>245</v>
      </c>
      <c r="H291" s="191">
        <v>3.3000000000000002E-2</v>
      </c>
      <c r="I291" s="192"/>
      <c r="J291" s="193">
        <f>ROUND(I291*H291,2)</f>
        <v>0</v>
      </c>
      <c r="K291" s="189" t="s">
        <v>151</v>
      </c>
      <c r="L291" s="40"/>
      <c r="M291" s="194" t="s">
        <v>1</v>
      </c>
      <c r="N291" s="195" t="s">
        <v>43</v>
      </c>
      <c r="O291" s="72"/>
      <c r="P291" s="196">
        <f>O291*H291</f>
        <v>0</v>
      </c>
      <c r="Q291" s="196">
        <v>0</v>
      </c>
      <c r="R291" s="196">
        <f>Q291*H291</f>
        <v>0</v>
      </c>
      <c r="S291" s="196">
        <v>0</v>
      </c>
      <c r="T291" s="19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8" t="s">
        <v>230</v>
      </c>
      <c r="AT291" s="198" t="s">
        <v>147</v>
      </c>
      <c r="AU291" s="198" t="s">
        <v>88</v>
      </c>
      <c r="AY291" s="18" t="s">
        <v>144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8" t="s">
        <v>86</v>
      </c>
      <c r="BK291" s="199">
        <f>ROUND(I291*H291,2)</f>
        <v>0</v>
      </c>
      <c r="BL291" s="18" t="s">
        <v>230</v>
      </c>
      <c r="BM291" s="198" t="s">
        <v>556</v>
      </c>
    </row>
    <row r="292" spans="1:65" s="12" customFormat="1" ht="22.75" customHeight="1">
      <c r="B292" s="171"/>
      <c r="C292" s="172"/>
      <c r="D292" s="173" t="s">
        <v>77</v>
      </c>
      <c r="E292" s="185" t="s">
        <v>557</v>
      </c>
      <c r="F292" s="185" t="s">
        <v>558</v>
      </c>
      <c r="G292" s="172"/>
      <c r="H292" s="172"/>
      <c r="I292" s="175"/>
      <c r="J292" s="186">
        <f>BK292</f>
        <v>0</v>
      </c>
      <c r="K292" s="172"/>
      <c r="L292" s="177"/>
      <c r="M292" s="178"/>
      <c r="N292" s="179"/>
      <c r="O292" s="179"/>
      <c r="P292" s="180">
        <f>SUM(P293:P311)</f>
        <v>0</v>
      </c>
      <c r="Q292" s="179"/>
      <c r="R292" s="180">
        <f>SUM(R293:R311)</f>
        <v>4.4670900000000008E-3</v>
      </c>
      <c r="S292" s="179"/>
      <c r="T292" s="181">
        <f>SUM(T293:T311)</f>
        <v>0</v>
      </c>
      <c r="AR292" s="182" t="s">
        <v>88</v>
      </c>
      <c r="AT292" s="183" t="s">
        <v>77</v>
      </c>
      <c r="AU292" s="183" t="s">
        <v>86</v>
      </c>
      <c r="AY292" s="182" t="s">
        <v>144</v>
      </c>
      <c r="BK292" s="184">
        <f>SUM(BK293:BK311)</f>
        <v>0</v>
      </c>
    </row>
    <row r="293" spans="1:65" s="2" customFormat="1" ht="22.9" customHeight="1">
      <c r="A293" s="35"/>
      <c r="B293" s="36"/>
      <c r="C293" s="187" t="s">
        <v>559</v>
      </c>
      <c r="D293" s="187" t="s">
        <v>147</v>
      </c>
      <c r="E293" s="188" t="s">
        <v>560</v>
      </c>
      <c r="F293" s="189" t="s">
        <v>561</v>
      </c>
      <c r="G293" s="190" t="s">
        <v>150</v>
      </c>
      <c r="H293" s="191">
        <v>1.232</v>
      </c>
      <c r="I293" s="192"/>
      <c r="J293" s="193">
        <f>ROUND(I293*H293,2)</f>
        <v>0</v>
      </c>
      <c r="K293" s="189" t="s">
        <v>151</v>
      </c>
      <c r="L293" s="40"/>
      <c r="M293" s="194" t="s">
        <v>1</v>
      </c>
      <c r="N293" s="195" t="s">
        <v>43</v>
      </c>
      <c r="O293" s="72"/>
      <c r="P293" s="196">
        <f>O293*H293</f>
        <v>0</v>
      </c>
      <c r="Q293" s="196">
        <v>6.9999999999999994E-5</v>
      </c>
      <c r="R293" s="196">
        <f>Q293*H293</f>
        <v>8.6239999999999987E-5</v>
      </c>
      <c r="S293" s="196">
        <v>0</v>
      </c>
      <c r="T293" s="19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8" t="s">
        <v>230</v>
      </c>
      <c r="AT293" s="198" t="s">
        <v>147</v>
      </c>
      <c r="AU293" s="198" t="s">
        <v>88</v>
      </c>
      <c r="AY293" s="18" t="s">
        <v>144</v>
      </c>
      <c r="BE293" s="199">
        <f>IF(N293="základní",J293,0)</f>
        <v>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18" t="s">
        <v>86</v>
      </c>
      <c r="BK293" s="199">
        <f>ROUND(I293*H293,2)</f>
        <v>0</v>
      </c>
      <c r="BL293" s="18" t="s">
        <v>230</v>
      </c>
      <c r="BM293" s="198" t="s">
        <v>562</v>
      </c>
    </row>
    <row r="294" spans="1:65" s="13" customFormat="1" ht="10">
      <c r="B294" s="200"/>
      <c r="C294" s="201"/>
      <c r="D294" s="202" t="s">
        <v>154</v>
      </c>
      <c r="E294" s="203" t="s">
        <v>1</v>
      </c>
      <c r="F294" s="204" t="s">
        <v>563</v>
      </c>
      <c r="G294" s="201"/>
      <c r="H294" s="203" t="s">
        <v>1</v>
      </c>
      <c r="I294" s="205"/>
      <c r="J294" s="201"/>
      <c r="K294" s="201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154</v>
      </c>
      <c r="AU294" s="210" t="s">
        <v>88</v>
      </c>
      <c r="AV294" s="13" t="s">
        <v>86</v>
      </c>
      <c r="AW294" s="13" t="s">
        <v>34</v>
      </c>
      <c r="AX294" s="13" t="s">
        <v>78</v>
      </c>
      <c r="AY294" s="210" t="s">
        <v>144</v>
      </c>
    </row>
    <row r="295" spans="1:65" s="14" customFormat="1" ht="10">
      <c r="B295" s="211"/>
      <c r="C295" s="212"/>
      <c r="D295" s="202" t="s">
        <v>154</v>
      </c>
      <c r="E295" s="213" t="s">
        <v>1</v>
      </c>
      <c r="F295" s="214" t="s">
        <v>564</v>
      </c>
      <c r="G295" s="212"/>
      <c r="H295" s="215">
        <v>1.232</v>
      </c>
      <c r="I295" s="216"/>
      <c r="J295" s="212"/>
      <c r="K295" s="212"/>
      <c r="L295" s="217"/>
      <c r="M295" s="218"/>
      <c r="N295" s="219"/>
      <c r="O295" s="219"/>
      <c r="P295" s="219"/>
      <c r="Q295" s="219"/>
      <c r="R295" s="219"/>
      <c r="S295" s="219"/>
      <c r="T295" s="220"/>
      <c r="AT295" s="221" t="s">
        <v>154</v>
      </c>
      <c r="AU295" s="221" t="s">
        <v>88</v>
      </c>
      <c r="AV295" s="14" t="s">
        <v>88</v>
      </c>
      <c r="AW295" s="14" t="s">
        <v>34</v>
      </c>
      <c r="AX295" s="14" t="s">
        <v>86</v>
      </c>
      <c r="AY295" s="221" t="s">
        <v>144</v>
      </c>
    </row>
    <row r="296" spans="1:65" s="2" customFormat="1" ht="22.9" customHeight="1">
      <c r="A296" s="35"/>
      <c r="B296" s="36"/>
      <c r="C296" s="187" t="s">
        <v>565</v>
      </c>
      <c r="D296" s="187" t="s">
        <v>147</v>
      </c>
      <c r="E296" s="188" t="s">
        <v>566</v>
      </c>
      <c r="F296" s="189" t="s">
        <v>567</v>
      </c>
      <c r="G296" s="190" t="s">
        <v>150</v>
      </c>
      <c r="H296" s="191">
        <v>1.232</v>
      </c>
      <c r="I296" s="192"/>
      <c r="J296" s="193">
        <f>ROUND(I296*H296,2)</f>
        <v>0</v>
      </c>
      <c r="K296" s="189" t="s">
        <v>151</v>
      </c>
      <c r="L296" s="40"/>
      <c r="M296" s="194" t="s">
        <v>1</v>
      </c>
      <c r="N296" s="195" t="s">
        <v>43</v>
      </c>
      <c r="O296" s="72"/>
      <c r="P296" s="196">
        <f>O296*H296</f>
        <v>0</v>
      </c>
      <c r="Q296" s="196">
        <v>6.0000000000000002E-5</v>
      </c>
      <c r="R296" s="196">
        <f>Q296*H296</f>
        <v>7.3919999999999997E-5</v>
      </c>
      <c r="S296" s="196">
        <v>0</v>
      </c>
      <c r="T296" s="19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8" t="s">
        <v>230</v>
      </c>
      <c r="AT296" s="198" t="s">
        <v>147</v>
      </c>
      <c r="AU296" s="198" t="s">
        <v>88</v>
      </c>
      <c r="AY296" s="18" t="s">
        <v>144</v>
      </c>
      <c r="BE296" s="199">
        <f>IF(N296="základní",J296,0)</f>
        <v>0</v>
      </c>
      <c r="BF296" s="199">
        <f>IF(N296="snížená",J296,0)</f>
        <v>0</v>
      </c>
      <c r="BG296" s="199">
        <f>IF(N296="zákl. přenesená",J296,0)</f>
        <v>0</v>
      </c>
      <c r="BH296" s="199">
        <f>IF(N296="sníž. přenesená",J296,0)</f>
        <v>0</v>
      </c>
      <c r="BI296" s="199">
        <f>IF(N296="nulová",J296,0)</f>
        <v>0</v>
      </c>
      <c r="BJ296" s="18" t="s">
        <v>86</v>
      </c>
      <c r="BK296" s="199">
        <f>ROUND(I296*H296,2)</f>
        <v>0</v>
      </c>
      <c r="BL296" s="18" t="s">
        <v>230</v>
      </c>
      <c r="BM296" s="198" t="s">
        <v>568</v>
      </c>
    </row>
    <row r="297" spans="1:65" s="13" customFormat="1" ht="10">
      <c r="B297" s="200"/>
      <c r="C297" s="201"/>
      <c r="D297" s="202" t="s">
        <v>154</v>
      </c>
      <c r="E297" s="203" t="s">
        <v>1</v>
      </c>
      <c r="F297" s="204" t="s">
        <v>563</v>
      </c>
      <c r="G297" s="201"/>
      <c r="H297" s="203" t="s">
        <v>1</v>
      </c>
      <c r="I297" s="205"/>
      <c r="J297" s="201"/>
      <c r="K297" s="201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154</v>
      </c>
      <c r="AU297" s="210" t="s">
        <v>88</v>
      </c>
      <c r="AV297" s="13" t="s">
        <v>86</v>
      </c>
      <c r="AW297" s="13" t="s">
        <v>34</v>
      </c>
      <c r="AX297" s="13" t="s">
        <v>78</v>
      </c>
      <c r="AY297" s="210" t="s">
        <v>144</v>
      </c>
    </row>
    <row r="298" spans="1:65" s="14" customFormat="1" ht="10">
      <c r="B298" s="211"/>
      <c r="C298" s="212"/>
      <c r="D298" s="202" t="s">
        <v>154</v>
      </c>
      <c r="E298" s="213" t="s">
        <v>1</v>
      </c>
      <c r="F298" s="214" t="s">
        <v>564</v>
      </c>
      <c r="G298" s="212"/>
      <c r="H298" s="215">
        <v>1.232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154</v>
      </c>
      <c r="AU298" s="221" t="s">
        <v>88</v>
      </c>
      <c r="AV298" s="14" t="s">
        <v>88</v>
      </c>
      <c r="AW298" s="14" t="s">
        <v>34</v>
      </c>
      <c r="AX298" s="14" t="s">
        <v>86</v>
      </c>
      <c r="AY298" s="221" t="s">
        <v>144</v>
      </c>
    </row>
    <row r="299" spans="1:65" s="2" customFormat="1" ht="22.9" customHeight="1">
      <c r="A299" s="35"/>
      <c r="B299" s="36"/>
      <c r="C299" s="187" t="s">
        <v>569</v>
      </c>
      <c r="D299" s="187" t="s">
        <v>147</v>
      </c>
      <c r="E299" s="188" t="s">
        <v>570</v>
      </c>
      <c r="F299" s="189" t="s">
        <v>571</v>
      </c>
      <c r="G299" s="190" t="s">
        <v>150</v>
      </c>
      <c r="H299" s="191">
        <v>1.232</v>
      </c>
      <c r="I299" s="192"/>
      <c r="J299" s="193">
        <f>ROUND(I299*H299,2)</f>
        <v>0</v>
      </c>
      <c r="K299" s="189" t="s">
        <v>151</v>
      </c>
      <c r="L299" s="40"/>
      <c r="M299" s="194" t="s">
        <v>1</v>
      </c>
      <c r="N299" s="195" t="s">
        <v>43</v>
      </c>
      <c r="O299" s="72"/>
      <c r="P299" s="196">
        <f>O299*H299</f>
        <v>0</v>
      </c>
      <c r="Q299" s="196">
        <v>1.3999999999999999E-4</v>
      </c>
      <c r="R299" s="196">
        <f>Q299*H299</f>
        <v>1.7247999999999997E-4</v>
      </c>
      <c r="S299" s="196">
        <v>0</v>
      </c>
      <c r="T299" s="19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8" t="s">
        <v>230</v>
      </c>
      <c r="AT299" s="198" t="s">
        <v>147</v>
      </c>
      <c r="AU299" s="198" t="s">
        <v>88</v>
      </c>
      <c r="AY299" s="18" t="s">
        <v>144</v>
      </c>
      <c r="BE299" s="199">
        <f>IF(N299="základní",J299,0)</f>
        <v>0</v>
      </c>
      <c r="BF299" s="199">
        <f>IF(N299="snížená",J299,0)</f>
        <v>0</v>
      </c>
      <c r="BG299" s="199">
        <f>IF(N299="zákl. přenesená",J299,0)</f>
        <v>0</v>
      </c>
      <c r="BH299" s="199">
        <f>IF(N299="sníž. přenesená",J299,0)</f>
        <v>0</v>
      </c>
      <c r="BI299" s="199">
        <f>IF(N299="nulová",J299,0)</f>
        <v>0</v>
      </c>
      <c r="BJ299" s="18" t="s">
        <v>86</v>
      </c>
      <c r="BK299" s="199">
        <f>ROUND(I299*H299,2)</f>
        <v>0</v>
      </c>
      <c r="BL299" s="18" t="s">
        <v>230</v>
      </c>
      <c r="BM299" s="198" t="s">
        <v>572</v>
      </c>
    </row>
    <row r="300" spans="1:65" s="2" customFormat="1" ht="22.9" customHeight="1">
      <c r="A300" s="35"/>
      <c r="B300" s="36"/>
      <c r="C300" s="187" t="s">
        <v>573</v>
      </c>
      <c r="D300" s="187" t="s">
        <v>147</v>
      </c>
      <c r="E300" s="188" t="s">
        <v>574</v>
      </c>
      <c r="F300" s="189" t="s">
        <v>575</v>
      </c>
      <c r="G300" s="190" t="s">
        <v>150</v>
      </c>
      <c r="H300" s="191">
        <v>1.232</v>
      </c>
      <c r="I300" s="192"/>
      <c r="J300" s="193">
        <f>ROUND(I300*H300,2)</f>
        <v>0</v>
      </c>
      <c r="K300" s="189" t="s">
        <v>151</v>
      </c>
      <c r="L300" s="40"/>
      <c r="M300" s="194" t="s">
        <v>1</v>
      </c>
      <c r="N300" s="195" t="s">
        <v>43</v>
      </c>
      <c r="O300" s="72"/>
      <c r="P300" s="196">
        <f>O300*H300</f>
        <v>0</v>
      </c>
      <c r="Q300" s="196">
        <v>1.2E-4</v>
      </c>
      <c r="R300" s="196">
        <f>Q300*H300</f>
        <v>1.4783999999999999E-4</v>
      </c>
      <c r="S300" s="196">
        <v>0</v>
      </c>
      <c r="T300" s="19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8" t="s">
        <v>230</v>
      </c>
      <c r="AT300" s="198" t="s">
        <v>147</v>
      </c>
      <c r="AU300" s="198" t="s">
        <v>88</v>
      </c>
      <c r="AY300" s="18" t="s">
        <v>144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8" t="s">
        <v>86</v>
      </c>
      <c r="BK300" s="199">
        <f>ROUND(I300*H300,2)</f>
        <v>0</v>
      </c>
      <c r="BL300" s="18" t="s">
        <v>230</v>
      </c>
      <c r="BM300" s="198" t="s">
        <v>576</v>
      </c>
    </row>
    <row r="301" spans="1:65" s="2" customFormat="1" ht="31" customHeight="1">
      <c r="A301" s="35"/>
      <c r="B301" s="36"/>
      <c r="C301" s="187" t="s">
        <v>577</v>
      </c>
      <c r="D301" s="187" t="s">
        <v>147</v>
      </c>
      <c r="E301" s="188" t="s">
        <v>578</v>
      </c>
      <c r="F301" s="189" t="s">
        <v>579</v>
      </c>
      <c r="G301" s="190" t="s">
        <v>150</v>
      </c>
      <c r="H301" s="191">
        <v>6.3630000000000004</v>
      </c>
      <c r="I301" s="192"/>
      <c r="J301" s="193">
        <f>ROUND(I301*H301,2)</f>
        <v>0</v>
      </c>
      <c r="K301" s="189" t="s">
        <v>151</v>
      </c>
      <c r="L301" s="40"/>
      <c r="M301" s="194" t="s">
        <v>1</v>
      </c>
      <c r="N301" s="195" t="s">
        <v>43</v>
      </c>
      <c r="O301" s="72"/>
      <c r="P301" s="196">
        <f>O301*H301</f>
        <v>0</v>
      </c>
      <c r="Q301" s="196">
        <v>9.0000000000000006E-5</v>
      </c>
      <c r="R301" s="196">
        <f>Q301*H301</f>
        <v>5.7267000000000006E-4</v>
      </c>
      <c r="S301" s="196">
        <v>0</v>
      </c>
      <c r="T301" s="19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8" t="s">
        <v>230</v>
      </c>
      <c r="AT301" s="198" t="s">
        <v>147</v>
      </c>
      <c r="AU301" s="198" t="s">
        <v>88</v>
      </c>
      <c r="AY301" s="18" t="s">
        <v>144</v>
      </c>
      <c r="BE301" s="199">
        <f>IF(N301="základní",J301,0)</f>
        <v>0</v>
      </c>
      <c r="BF301" s="199">
        <f>IF(N301="snížená",J301,0)</f>
        <v>0</v>
      </c>
      <c r="BG301" s="199">
        <f>IF(N301="zákl. přenesená",J301,0)</f>
        <v>0</v>
      </c>
      <c r="BH301" s="199">
        <f>IF(N301="sníž. přenesená",J301,0)</f>
        <v>0</v>
      </c>
      <c r="BI301" s="199">
        <f>IF(N301="nulová",J301,0)</f>
        <v>0</v>
      </c>
      <c r="BJ301" s="18" t="s">
        <v>86</v>
      </c>
      <c r="BK301" s="199">
        <f>ROUND(I301*H301,2)</f>
        <v>0</v>
      </c>
      <c r="BL301" s="18" t="s">
        <v>230</v>
      </c>
      <c r="BM301" s="198" t="s">
        <v>580</v>
      </c>
    </row>
    <row r="302" spans="1:65" s="2" customFormat="1" ht="22.9" customHeight="1">
      <c r="A302" s="35"/>
      <c r="B302" s="36"/>
      <c r="C302" s="187" t="s">
        <v>581</v>
      </c>
      <c r="D302" s="187" t="s">
        <v>147</v>
      </c>
      <c r="E302" s="188" t="s">
        <v>582</v>
      </c>
      <c r="F302" s="189" t="s">
        <v>583</v>
      </c>
      <c r="G302" s="190" t="s">
        <v>422</v>
      </c>
      <c r="H302" s="191">
        <v>19.920000000000002</v>
      </c>
      <c r="I302" s="192"/>
      <c r="J302" s="193">
        <f>ROUND(I302*H302,2)</f>
        <v>0</v>
      </c>
      <c r="K302" s="189" t="s">
        <v>151</v>
      </c>
      <c r="L302" s="40"/>
      <c r="M302" s="194" t="s">
        <v>1</v>
      </c>
      <c r="N302" s="195" t="s">
        <v>43</v>
      </c>
      <c r="O302" s="72"/>
      <c r="P302" s="196">
        <f>O302*H302</f>
        <v>0</v>
      </c>
      <c r="Q302" s="196">
        <v>1.0000000000000001E-5</v>
      </c>
      <c r="R302" s="196">
        <f>Q302*H302</f>
        <v>1.9920000000000004E-4</v>
      </c>
      <c r="S302" s="196">
        <v>0</v>
      </c>
      <c r="T302" s="19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8" t="s">
        <v>230</v>
      </c>
      <c r="AT302" s="198" t="s">
        <v>147</v>
      </c>
      <c r="AU302" s="198" t="s">
        <v>88</v>
      </c>
      <c r="AY302" s="18" t="s">
        <v>144</v>
      </c>
      <c r="BE302" s="199">
        <f>IF(N302="základní",J302,0)</f>
        <v>0</v>
      </c>
      <c r="BF302" s="199">
        <f>IF(N302="snížená",J302,0)</f>
        <v>0</v>
      </c>
      <c r="BG302" s="199">
        <f>IF(N302="zákl. přenesená",J302,0)</f>
        <v>0</v>
      </c>
      <c r="BH302" s="199">
        <f>IF(N302="sníž. přenesená",J302,0)</f>
        <v>0</v>
      </c>
      <c r="BI302" s="199">
        <f>IF(N302="nulová",J302,0)</f>
        <v>0</v>
      </c>
      <c r="BJ302" s="18" t="s">
        <v>86</v>
      </c>
      <c r="BK302" s="199">
        <f>ROUND(I302*H302,2)</f>
        <v>0</v>
      </c>
      <c r="BL302" s="18" t="s">
        <v>230</v>
      </c>
      <c r="BM302" s="198" t="s">
        <v>584</v>
      </c>
    </row>
    <row r="303" spans="1:65" s="2" customFormat="1" ht="22.9" customHeight="1">
      <c r="A303" s="35"/>
      <c r="B303" s="36"/>
      <c r="C303" s="187" t="s">
        <v>585</v>
      </c>
      <c r="D303" s="187" t="s">
        <v>147</v>
      </c>
      <c r="E303" s="188" t="s">
        <v>586</v>
      </c>
      <c r="F303" s="189" t="s">
        <v>587</v>
      </c>
      <c r="G303" s="190" t="s">
        <v>150</v>
      </c>
      <c r="H303" s="191">
        <v>6.3630000000000004</v>
      </c>
      <c r="I303" s="192"/>
      <c r="J303" s="193">
        <f>ROUND(I303*H303,2)</f>
        <v>0</v>
      </c>
      <c r="K303" s="189" t="s">
        <v>151</v>
      </c>
      <c r="L303" s="40"/>
      <c r="M303" s="194" t="s">
        <v>1</v>
      </c>
      <c r="N303" s="195" t="s">
        <v>43</v>
      </c>
      <c r="O303" s="72"/>
      <c r="P303" s="196">
        <f>O303*H303</f>
        <v>0</v>
      </c>
      <c r="Q303" s="196">
        <v>0</v>
      </c>
      <c r="R303" s="196">
        <f>Q303*H303</f>
        <v>0</v>
      </c>
      <c r="S303" s="196">
        <v>0</v>
      </c>
      <c r="T303" s="19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98" t="s">
        <v>230</v>
      </c>
      <c r="AT303" s="198" t="s">
        <v>147</v>
      </c>
      <c r="AU303" s="198" t="s">
        <v>88</v>
      </c>
      <c r="AY303" s="18" t="s">
        <v>144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18" t="s">
        <v>86</v>
      </c>
      <c r="BK303" s="199">
        <f>ROUND(I303*H303,2)</f>
        <v>0</v>
      </c>
      <c r="BL303" s="18" t="s">
        <v>230</v>
      </c>
      <c r="BM303" s="198" t="s">
        <v>588</v>
      </c>
    </row>
    <row r="304" spans="1:65" s="13" customFormat="1" ht="10">
      <c r="B304" s="200"/>
      <c r="C304" s="201"/>
      <c r="D304" s="202" t="s">
        <v>154</v>
      </c>
      <c r="E304" s="203" t="s">
        <v>1</v>
      </c>
      <c r="F304" s="204" t="s">
        <v>329</v>
      </c>
      <c r="G304" s="201"/>
      <c r="H304" s="203" t="s">
        <v>1</v>
      </c>
      <c r="I304" s="205"/>
      <c r="J304" s="201"/>
      <c r="K304" s="201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154</v>
      </c>
      <c r="AU304" s="210" t="s">
        <v>88</v>
      </c>
      <c r="AV304" s="13" t="s">
        <v>86</v>
      </c>
      <c r="AW304" s="13" t="s">
        <v>34</v>
      </c>
      <c r="AX304" s="13" t="s">
        <v>78</v>
      </c>
      <c r="AY304" s="210" t="s">
        <v>144</v>
      </c>
    </row>
    <row r="305" spans="1:65" s="14" customFormat="1" ht="10">
      <c r="B305" s="211"/>
      <c r="C305" s="212"/>
      <c r="D305" s="202" t="s">
        <v>154</v>
      </c>
      <c r="E305" s="213" t="s">
        <v>1</v>
      </c>
      <c r="F305" s="214" t="s">
        <v>330</v>
      </c>
      <c r="G305" s="212"/>
      <c r="H305" s="215">
        <v>6.3630000000000004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154</v>
      </c>
      <c r="AU305" s="221" t="s">
        <v>88</v>
      </c>
      <c r="AV305" s="14" t="s">
        <v>88</v>
      </c>
      <c r="AW305" s="14" t="s">
        <v>34</v>
      </c>
      <c r="AX305" s="14" t="s">
        <v>86</v>
      </c>
      <c r="AY305" s="221" t="s">
        <v>144</v>
      </c>
    </row>
    <row r="306" spans="1:65" s="2" customFormat="1" ht="22.9" customHeight="1">
      <c r="A306" s="35"/>
      <c r="B306" s="36"/>
      <c r="C306" s="187" t="s">
        <v>589</v>
      </c>
      <c r="D306" s="187" t="s">
        <v>147</v>
      </c>
      <c r="E306" s="188" t="s">
        <v>590</v>
      </c>
      <c r="F306" s="189" t="s">
        <v>591</v>
      </c>
      <c r="G306" s="190" t="s">
        <v>422</v>
      </c>
      <c r="H306" s="191">
        <v>19.920000000000002</v>
      </c>
      <c r="I306" s="192"/>
      <c r="J306" s="193">
        <f>ROUND(I306*H306,2)</f>
        <v>0</v>
      </c>
      <c r="K306" s="189" t="s">
        <v>151</v>
      </c>
      <c r="L306" s="40"/>
      <c r="M306" s="194" t="s">
        <v>1</v>
      </c>
      <c r="N306" s="195" t="s">
        <v>43</v>
      </c>
      <c r="O306" s="72"/>
      <c r="P306" s="196">
        <f>O306*H306</f>
        <v>0</v>
      </c>
      <c r="Q306" s="196">
        <v>0</v>
      </c>
      <c r="R306" s="196">
        <f>Q306*H306</f>
        <v>0</v>
      </c>
      <c r="S306" s="196">
        <v>0</v>
      </c>
      <c r="T306" s="19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98" t="s">
        <v>230</v>
      </c>
      <c r="AT306" s="198" t="s">
        <v>147</v>
      </c>
      <c r="AU306" s="198" t="s">
        <v>88</v>
      </c>
      <c r="AY306" s="18" t="s">
        <v>144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8" t="s">
        <v>86</v>
      </c>
      <c r="BK306" s="199">
        <f>ROUND(I306*H306,2)</f>
        <v>0</v>
      </c>
      <c r="BL306" s="18" t="s">
        <v>230</v>
      </c>
      <c r="BM306" s="198" t="s">
        <v>592</v>
      </c>
    </row>
    <row r="307" spans="1:65" s="14" customFormat="1" ht="10">
      <c r="B307" s="211"/>
      <c r="C307" s="212"/>
      <c r="D307" s="202" t="s">
        <v>154</v>
      </c>
      <c r="E307" s="213" t="s">
        <v>1</v>
      </c>
      <c r="F307" s="214" t="s">
        <v>593</v>
      </c>
      <c r="G307" s="212"/>
      <c r="H307" s="215">
        <v>19.920000000000002</v>
      </c>
      <c r="I307" s="216"/>
      <c r="J307" s="212"/>
      <c r="K307" s="212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154</v>
      </c>
      <c r="AU307" s="221" t="s">
        <v>88</v>
      </c>
      <c r="AV307" s="14" t="s">
        <v>88</v>
      </c>
      <c r="AW307" s="14" t="s">
        <v>34</v>
      </c>
      <c r="AX307" s="14" t="s">
        <v>86</v>
      </c>
      <c r="AY307" s="221" t="s">
        <v>144</v>
      </c>
    </row>
    <row r="308" spans="1:65" s="2" customFormat="1" ht="22.9" customHeight="1">
      <c r="A308" s="35"/>
      <c r="B308" s="36"/>
      <c r="C308" s="187" t="s">
        <v>594</v>
      </c>
      <c r="D308" s="187" t="s">
        <v>147</v>
      </c>
      <c r="E308" s="188" t="s">
        <v>595</v>
      </c>
      <c r="F308" s="189" t="s">
        <v>596</v>
      </c>
      <c r="G308" s="190" t="s">
        <v>150</v>
      </c>
      <c r="H308" s="191">
        <v>6.3630000000000004</v>
      </c>
      <c r="I308" s="192"/>
      <c r="J308" s="193">
        <f>ROUND(I308*H308,2)</f>
        <v>0</v>
      </c>
      <c r="K308" s="189" t="s">
        <v>151</v>
      </c>
      <c r="L308" s="40"/>
      <c r="M308" s="194" t="s">
        <v>1</v>
      </c>
      <c r="N308" s="195" t="s">
        <v>43</v>
      </c>
      <c r="O308" s="72"/>
      <c r="P308" s="196">
        <f>O308*H308</f>
        <v>0</v>
      </c>
      <c r="Q308" s="196">
        <v>1.7000000000000001E-4</v>
      </c>
      <c r="R308" s="196">
        <f>Q308*H308</f>
        <v>1.08171E-3</v>
      </c>
      <c r="S308" s="196">
        <v>0</v>
      </c>
      <c r="T308" s="19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8" t="s">
        <v>230</v>
      </c>
      <c r="AT308" s="198" t="s">
        <v>147</v>
      </c>
      <c r="AU308" s="198" t="s">
        <v>88</v>
      </c>
      <c r="AY308" s="18" t="s">
        <v>144</v>
      </c>
      <c r="BE308" s="199">
        <f>IF(N308="základní",J308,0)</f>
        <v>0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18" t="s">
        <v>86</v>
      </c>
      <c r="BK308" s="199">
        <f>ROUND(I308*H308,2)</f>
        <v>0</v>
      </c>
      <c r="BL308" s="18" t="s">
        <v>230</v>
      </c>
      <c r="BM308" s="198" t="s">
        <v>597</v>
      </c>
    </row>
    <row r="309" spans="1:65" s="2" customFormat="1" ht="22.9" customHeight="1">
      <c r="A309" s="35"/>
      <c r="B309" s="36"/>
      <c r="C309" s="187" t="s">
        <v>598</v>
      </c>
      <c r="D309" s="187" t="s">
        <v>147</v>
      </c>
      <c r="E309" s="188" t="s">
        <v>599</v>
      </c>
      <c r="F309" s="189" t="s">
        <v>600</v>
      </c>
      <c r="G309" s="190" t="s">
        <v>422</v>
      </c>
      <c r="H309" s="191">
        <v>19.920000000000002</v>
      </c>
      <c r="I309" s="192"/>
      <c r="J309" s="193">
        <f>ROUND(I309*H309,2)</f>
        <v>0</v>
      </c>
      <c r="K309" s="189" t="s">
        <v>151</v>
      </c>
      <c r="L309" s="40"/>
      <c r="M309" s="194" t="s">
        <v>1</v>
      </c>
      <c r="N309" s="195" t="s">
        <v>43</v>
      </c>
      <c r="O309" s="72"/>
      <c r="P309" s="196">
        <f>O309*H309</f>
        <v>0</v>
      </c>
      <c r="Q309" s="196">
        <v>2.0000000000000002E-5</v>
      </c>
      <c r="R309" s="196">
        <f>Q309*H309</f>
        <v>3.9840000000000009E-4</v>
      </c>
      <c r="S309" s="196">
        <v>0</v>
      </c>
      <c r="T309" s="19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98" t="s">
        <v>230</v>
      </c>
      <c r="AT309" s="198" t="s">
        <v>147</v>
      </c>
      <c r="AU309" s="198" t="s">
        <v>88</v>
      </c>
      <c r="AY309" s="18" t="s">
        <v>144</v>
      </c>
      <c r="BE309" s="199">
        <f>IF(N309="základní",J309,0)</f>
        <v>0</v>
      </c>
      <c r="BF309" s="199">
        <f>IF(N309="snížená",J309,0)</f>
        <v>0</v>
      </c>
      <c r="BG309" s="199">
        <f>IF(N309="zákl. přenesená",J309,0)</f>
        <v>0</v>
      </c>
      <c r="BH309" s="199">
        <f>IF(N309="sníž. přenesená",J309,0)</f>
        <v>0</v>
      </c>
      <c r="BI309" s="199">
        <f>IF(N309="nulová",J309,0)</f>
        <v>0</v>
      </c>
      <c r="BJ309" s="18" t="s">
        <v>86</v>
      </c>
      <c r="BK309" s="199">
        <f>ROUND(I309*H309,2)</f>
        <v>0</v>
      </c>
      <c r="BL309" s="18" t="s">
        <v>230</v>
      </c>
      <c r="BM309" s="198" t="s">
        <v>601</v>
      </c>
    </row>
    <row r="310" spans="1:65" s="2" customFormat="1" ht="22.9" customHeight="1">
      <c r="A310" s="35"/>
      <c r="B310" s="36"/>
      <c r="C310" s="187" t="s">
        <v>602</v>
      </c>
      <c r="D310" s="187" t="s">
        <v>147</v>
      </c>
      <c r="E310" s="188" t="s">
        <v>603</v>
      </c>
      <c r="F310" s="189" t="s">
        <v>604</v>
      </c>
      <c r="G310" s="190" t="s">
        <v>150</v>
      </c>
      <c r="H310" s="191">
        <v>6.3630000000000004</v>
      </c>
      <c r="I310" s="192"/>
      <c r="J310" s="193">
        <f>ROUND(I310*H310,2)</f>
        <v>0</v>
      </c>
      <c r="K310" s="189" t="s">
        <v>151</v>
      </c>
      <c r="L310" s="40"/>
      <c r="M310" s="194" t="s">
        <v>1</v>
      </c>
      <c r="N310" s="195" t="s">
        <v>43</v>
      </c>
      <c r="O310" s="72"/>
      <c r="P310" s="196">
        <f>O310*H310</f>
        <v>0</v>
      </c>
      <c r="Q310" s="196">
        <v>2.1000000000000001E-4</v>
      </c>
      <c r="R310" s="196">
        <f>Q310*H310</f>
        <v>1.3362300000000001E-3</v>
      </c>
      <c r="S310" s="196">
        <v>0</v>
      </c>
      <c r="T310" s="19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8" t="s">
        <v>230</v>
      </c>
      <c r="AT310" s="198" t="s">
        <v>147</v>
      </c>
      <c r="AU310" s="198" t="s">
        <v>88</v>
      </c>
      <c r="AY310" s="18" t="s">
        <v>144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8" t="s">
        <v>86</v>
      </c>
      <c r="BK310" s="199">
        <f>ROUND(I310*H310,2)</f>
        <v>0</v>
      </c>
      <c r="BL310" s="18" t="s">
        <v>230</v>
      </c>
      <c r="BM310" s="198" t="s">
        <v>605</v>
      </c>
    </row>
    <row r="311" spans="1:65" s="2" customFormat="1" ht="22.9" customHeight="1">
      <c r="A311" s="35"/>
      <c r="B311" s="36"/>
      <c r="C311" s="187" t="s">
        <v>606</v>
      </c>
      <c r="D311" s="187" t="s">
        <v>147</v>
      </c>
      <c r="E311" s="188" t="s">
        <v>607</v>
      </c>
      <c r="F311" s="189" t="s">
        <v>608</v>
      </c>
      <c r="G311" s="190" t="s">
        <v>422</v>
      </c>
      <c r="H311" s="191">
        <v>19.920000000000002</v>
      </c>
      <c r="I311" s="192"/>
      <c r="J311" s="193">
        <f>ROUND(I311*H311,2)</f>
        <v>0</v>
      </c>
      <c r="K311" s="189" t="s">
        <v>151</v>
      </c>
      <c r="L311" s="40"/>
      <c r="M311" s="194" t="s">
        <v>1</v>
      </c>
      <c r="N311" s="195" t="s">
        <v>43</v>
      </c>
      <c r="O311" s="72"/>
      <c r="P311" s="196">
        <f>O311*H311</f>
        <v>0</v>
      </c>
      <c r="Q311" s="196">
        <v>2.0000000000000002E-5</v>
      </c>
      <c r="R311" s="196">
        <f>Q311*H311</f>
        <v>3.9840000000000009E-4</v>
      </c>
      <c r="S311" s="196">
        <v>0</v>
      </c>
      <c r="T311" s="19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98" t="s">
        <v>230</v>
      </c>
      <c r="AT311" s="198" t="s">
        <v>147</v>
      </c>
      <c r="AU311" s="198" t="s">
        <v>88</v>
      </c>
      <c r="AY311" s="18" t="s">
        <v>144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18" t="s">
        <v>86</v>
      </c>
      <c r="BK311" s="199">
        <f>ROUND(I311*H311,2)</f>
        <v>0</v>
      </c>
      <c r="BL311" s="18" t="s">
        <v>230</v>
      </c>
      <c r="BM311" s="198" t="s">
        <v>609</v>
      </c>
    </row>
    <row r="312" spans="1:65" s="12" customFormat="1" ht="22.75" customHeight="1">
      <c r="B312" s="171"/>
      <c r="C312" s="172"/>
      <c r="D312" s="173" t="s">
        <v>77</v>
      </c>
      <c r="E312" s="185" t="s">
        <v>610</v>
      </c>
      <c r="F312" s="185" t="s">
        <v>611</v>
      </c>
      <c r="G312" s="172"/>
      <c r="H312" s="172"/>
      <c r="I312" s="175"/>
      <c r="J312" s="186">
        <f>BK312</f>
        <v>0</v>
      </c>
      <c r="K312" s="172"/>
      <c r="L312" s="177"/>
      <c r="M312" s="178"/>
      <c r="N312" s="179"/>
      <c r="O312" s="179"/>
      <c r="P312" s="180">
        <f>SUM(P313:P326)</f>
        <v>0</v>
      </c>
      <c r="Q312" s="179"/>
      <c r="R312" s="180">
        <f>SUM(R313:R326)</f>
        <v>7.346519E-2</v>
      </c>
      <c r="S312" s="179"/>
      <c r="T312" s="181">
        <f>SUM(T313:T326)</f>
        <v>1.4855510000000001E-2</v>
      </c>
      <c r="AR312" s="182" t="s">
        <v>88</v>
      </c>
      <c r="AT312" s="183" t="s">
        <v>77</v>
      </c>
      <c r="AU312" s="183" t="s">
        <v>86</v>
      </c>
      <c r="AY312" s="182" t="s">
        <v>144</v>
      </c>
      <c r="BK312" s="184">
        <f>SUM(BK313:BK326)</f>
        <v>0</v>
      </c>
    </row>
    <row r="313" spans="1:65" s="2" customFormat="1" ht="20.5" customHeight="1">
      <c r="A313" s="35"/>
      <c r="B313" s="36"/>
      <c r="C313" s="187" t="s">
        <v>612</v>
      </c>
      <c r="D313" s="187" t="s">
        <v>147</v>
      </c>
      <c r="E313" s="188" t="s">
        <v>613</v>
      </c>
      <c r="F313" s="189" t="s">
        <v>614</v>
      </c>
      <c r="G313" s="190" t="s">
        <v>150</v>
      </c>
      <c r="H313" s="191">
        <v>47.920999999999999</v>
      </c>
      <c r="I313" s="192"/>
      <c r="J313" s="193">
        <f>ROUND(I313*H313,2)</f>
        <v>0</v>
      </c>
      <c r="K313" s="189" t="s">
        <v>151</v>
      </c>
      <c r="L313" s="40"/>
      <c r="M313" s="194" t="s">
        <v>1</v>
      </c>
      <c r="N313" s="195" t="s">
        <v>43</v>
      </c>
      <c r="O313" s="72"/>
      <c r="P313" s="196">
        <f>O313*H313</f>
        <v>0</v>
      </c>
      <c r="Q313" s="196">
        <v>1E-3</v>
      </c>
      <c r="R313" s="196">
        <f>Q313*H313</f>
        <v>4.7920999999999998E-2</v>
      </c>
      <c r="S313" s="196">
        <v>3.1E-4</v>
      </c>
      <c r="T313" s="197">
        <f>S313*H313</f>
        <v>1.4855510000000001E-2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8" t="s">
        <v>230</v>
      </c>
      <c r="AT313" s="198" t="s">
        <v>147</v>
      </c>
      <c r="AU313" s="198" t="s">
        <v>88</v>
      </c>
      <c r="AY313" s="18" t="s">
        <v>144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8" t="s">
        <v>86</v>
      </c>
      <c r="BK313" s="199">
        <f>ROUND(I313*H313,2)</f>
        <v>0</v>
      </c>
      <c r="BL313" s="18" t="s">
        <v>230</v>
      </c>
      <c r="BM313" s="198" t="s">
        <v>615</v>
      </c>
    </row>
    <row r="314" spans="1:65" s="13" customFormat="1" ht="10">
      <c r="B314" s="200"/>
      <c r="C314" s="201"/>
      <c r="D314" s="202" t="s">
        <v>154</v>
      </c>
      <c r="E314" s="203" t="s">
        <v>1</v>
      </c>
      <c r="F314" s="204" t="s">
        <v>162</v>
      </c>
      <c r="G314" s="201"/>
      <c r="H314" s="203" t="s">
        <v>1</v>
      </c>
      <c r="I314" s="205"/>
      <c r="J314" s="201"/>
      <c r="K314" s="201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154</v>
      </c>
      <c r="AU314" s="210" t="s">
        <v>88</v>
      </c>
      <c r="AV314" s="13" t="s">
        <v>86</v>
      </c>
      <c r="AW314" s="13" t="s">
        <v>34</v>
      </c>
      <c r="AX314" s="13" t="s">
        <v>78</v>
      </c>
      <c r="AY314" s="210" t="s">
        <v>144</v>
      </c>
    </row>
    <row r="315" spans="1:65" s="14" customFormat="1" ht="10">
      <c r="B315" s="211"/>
      <c r="C315" s="212"/>
      <c r="D315" s="202" t="s">
        <v>154</v>
      </c>
      <c r="E315" s="213" t="s">
        <v>1</v>
      </c>
      <c r="F315" s="214" t="s">
        <v>163</v>
      </c>
      <c r="G315" s="212"/>
      <c r="H315" s="215">
        <v>53.22</v>
      </c>
      <c r="I315" s="216"/>
      <c r="J315" s="212"/>
      <c r="K315" s="212"/>
      <c r="L315" s="217"/>
      <c r="M315" s="218"/>
      <c r="N315" s="219"/>
      <c r="O315" s="219"/>
      <c r="P315" s="219"/>
      <c r="Q315" s="219"/>
      <c r="R315" s="219"/>
      <c r="S315" s="219"/>
      <c r="T315" s="220"/>
      <c r="AT315" s="221" t="s">
        <v>154</v>
      </c>
      <c r="AU315" s="221" t="s">
        <v>88</v>
      </c>
      <c r="AV315" s="14" t="s">
        <v>88</v>
      </c>
      <c r="AW315" s="14" t="s">
        <v>34</v>
      </c>
      <c r="AX315" s="14" t="s">
        <v>78</v>
      </c>
      <c r="AY315" s="221" t="s">
        <v>144</v>
      </c>
    </row>
    <row r="316" spans="1:65" s="14" customFormat="1" ht="10">
      <c r="B316" s="211"/>
      <c r="C316" s="212"/>
      <c r="D316" s="202" t="s">
        <v>154</v>
      </c>
      <c r="E316" s="213" t="s">
        <v>1</v>
      </c>
      <c r="F316" s="214" t="s">
        <v>616</v>
      </c>
      <c r="G316" s="212"/>
      <c r="H316" s="215">
        <v>-3.3650000000000002</v>
      </c>
      <c r="I316" s="216"/>
      <c r="J316" s="212"/>
      <c r="K316" s="212"/>
      <c r="L316" s="217"/>
      <c r="M316" s="218"/>
      <c r="N316" s="219"/>
      <c r="O316" s="219"/>
      <c r="P316" s="219"/>
      <c r="Q316" s="219"/>
      <c r="R316" s="219"/>
      <c r="S316" s="219"/>
      <c r="T316" s="220"/>
      <c r="AT316" s="221" t="s">
        <v>154</v>
      </c>
      <c r="AU316" s="221" t="s">
        <v>88</v>
      </c>
      <c r="AV316" s="14" t="s">
        <v>88</v>
      </c>
      <c r="AW316" s="14" t="s">
        <v>34</v>
      </c>
      <c r="AX316" s="14" t="s">
        <v>78</v>
      </c>
      <c r="AY316" s="221" t="s">
        <v>144</v>
      </c>
    </row>
    <row r="317" spans="1:65" s="14" customFormat="1" ht="10">
      <c r="B317" s="211"/>
      <c r="C317" s="212"/>
      <c r="D317" s="202" t="s">
        <v>154</v>
      </c>
      <c r="E317" s="213" t="s">
        <v>1</v>
      </c>
      <c r="F317" s="214" t="s">
        <v>617</v>
      </c>
      <c r="G317" s="212"/>
      <c r="H317" s="215">
        <v>-1.9339999999999999</v>
      </c>
      <c r="I317" s="216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154</v>
      </c>
      <c r="AU317" s="221" t="s">
        <v>88</v>
      </c>
      <c r="AV317" s="14" t="s">
        <v>88</v>
      </c>
      <c r="AW317" s="14" t="s">
        <v>34</v>
      </c>
      <c r="AX317" s="14" t="s">
        <v>78</v>
      </c>
      <c r="AY317" s="221" t="s">
        <v>144</v>
      </c>
    </row>
    <row r="318" spans="1:65" s="15" customFormat="1" ht="10">
      <c r="B318" s="222"/>
      <c r="C318" s="223"/>
      <c r="D318" s="202" t="s">
        <v>154</v>
      </c>
      <c r="E318" s="224" t="s">
        <v>1</v>
      </c>
      <c r="F318" s="225" t="s">
        <v>167</v>
      </c>
      <c r="G318" s="223"/>
      <c r="H318" s="226">
        <v>47.920999999999999</v>
      </c>
      <c r="I318" s="227"/>
      <c r="J318" s="223"/>
      <c r="K318" s="223"/>
      <c r="L318" s="228"/>
      <c r="M318" s="229"/>
      <c r="N318" s="230"/>
      <c r="O318" s="230"/>
      <c r="P318" s="230"/>
      <c r="Q318" s="230"/>
      <c r="R318" s="230"/>
      <c r="S318" s="230"/>
      <c r="T318" s="231"/>
      <c r="AT318" s="232" t="s">
        <v>154</v>
      </c>
      <c r="AU318" s="232" t="s">
        <v>88</v>
      </c>
      <c r="AV318" s="15" t="s">
        <v>152</v>
      </c>
      <c r="AW318" s="15" t="s">
        <v>34</v>
      </c>
      <c r="AX318" s="15" t="s">
        <v>86</v>
      </c>
      <c r="AY318" s="232" t="s">
        <v>144</v>
      </c>
    </row>
    <row r="319" spans="1:65" s="2" customFormat="1" ht="22.9" customHeight="1">
      <c r="A319" s="35"/>
      <c r="B319" s="36"/>
      <c r="C319" s="187" t="s">
        <v>618</v>
      </c>
      <c r="D319" s="187" t="s">
        <v>147</v>
      </c>
      <c r="E319" s="188" t="s">
        <v>619</v>
      </c>
      <c r="F319" s="189" t="s">
        <v>620</v>
      </c>
      <c r="G319" s="190" t="s">
        <v>150</v>
      </c>
      <c r="H319" s="191">
        <v>52.131</v>
      </c>
      <c r="I319" s="192"/>
      <c r="J319" s="193">
        <f>ROUND(I319*H319,2)</f>
        <v>0</v>
      </c>
      <c r="K319" s="189" t="s">
        <v>151</v>
      </c>
      <c r="L319" s="40"/>
      <c r="M319" s="194" t="s">
        <v>1</v>
      </c>
      <c r="N319" s="195" t="s">
        <v>43</v>
      </c>
      <c r="O319" s="72"/>
      <c r="P319" s="196">
        <f>O319*H319</f>
        <v>0</v>
      </c>
      <c r="Q319" s="196">
        <v>2.0000000000000001E-4</v>
      </c>
      <c r="R319" s="196">
        <f>Q319*H319</f>
        <v>1.04262E-2</v>
      </c>
      <c r="S319" s="196">
        <v>0</v>
      </c>
      <c r="T319" s="19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8" t="s">
        <v>230</v>
      </c>
      <c r="AT319" s="198" t="s">
        <v>147</v>
      </c>
      <c r="AU319" s="198" t="s">
        <v>88</v>
      </c>
      <c r="AY319" s="18" t="s">
        <v>144</v>
      </c>
      <c r="BE319" s="199">
        <f>IF(N319="základní",J319,0)</f>
        <v>0</v>
      </c>
      <c r="BF319" s="199">
        <f>IF(N319="snížená",J319,0)</f>
        <v>0</v>
      </c>
      <c r="BG319" s="199">
        <f>IF(N319="zákl. přenesená",J319,0)</f>
        <v>0</v>
      </c>
      <c r="BH319" s="199">
        <f>IF(N319="sníž. přenesená",J319,0)</f>
        <v>0</v>
      </c>
      <c r="BI319" s="199">
        <f>IF(N319="nulová",J319,0)</f>
        <v>0</v>
      </c>
      <c r="BJ319" s="18" t="s">
        <v>86</v>
      </c>
      <c r="BK319" s="199">
        <f>ROUND(I319*H319,2)</f>
        <v>0</v>
      </c>
      <c r="BL319" s="18" t="s">
        <v>230</v>
      </c>
      <c r="BM319" s="198" t="s">
        <v>621</v>
      </c>
    </row>
    <row r="320" spans="1:65" s="13" customFormat="1" ht="10">
      <c r="B320" s="200"/>
      <c r="C320" s="201"/>
      <c r="D320" s="202" t="s">
        <v>154</v>
      </c>
      <c r="E320" s="203" t="s">
        <v>1</v>
      </c>
      <c r="F320" s="204" t="s">
        <v>162</v>
      </c>
      <c r="G320" s="201"/>
      <c r="H320" s="203" t="s">
        <v>1</v>
      </c>
      <c r="I320" s="205"/>
      <c r="J320" s="201"/>
      <c r="K320" s="201"/>
      <c r="L320" s="206"/>
      <c r="M320" s="207"/>
      <c r="N320" s="208"/>
      <c r="O320" s="208"/>
      <c r="P320" s="208"/>
      <c r="Q320" s="208"/>
      <c r="R320" s="208"/>
      <c r="S320" s="208"/>
      <c r="T320" s="209"/>
      <c r="AT320" s="210" t="s">
        <v>154</v>
      </c>
      <c r="AU320" s="210" t="s">
        <v>88</v>
      </c>
      <c r="AV320" s="13" t="s">
        <v>86</v>
      </c>
      <c r="AW320" s="13" t="s">
        <v>34</v>
      </c>
      <c r="AX320" s="13" t="s">
        <v>78</v>
      </c>
      <c r="AY320" s="210" t="s">
        <v>144</v>
      </c>
    </row>
    <row r="321" spans="1:65" s="14" customFormat="1" ht="10">
      <c r="B321" s="211"/>
      <c r="C321" s="212"/>
      <c r="D321" s="202" t="s">
        <v>154</v>
      </c>
      <c r="E321" s="213" t="s">
        <v>1</v>
      </c>
      <c r="F321" s="214" t="s">
        <v>163</v>
      </c>
      <c r="G321" s="212"/>
      <c r="H321" s="215">
        <v>53.22</v>
      </c>
      <c r="I321" s="216"/>
      <c r="J321" s="212"/>
      <c r="K321" s="212"/>
      <c r="L321" s="217"/>
      <c r="M321" s="218"/>
      <c r="N321" s="219"/>
      <c r="O321" s="219"/>
      <c r="P321" s="219"/>
      <c r="Q321" s="219"/>
      <c r="R321" s="219"/>
      <c r="S321" s="219"/>
      <c r="T321" s="220"/>
      <c r="AT321" s="221" t="s">
        <v>154</v>
      </c>
      <c r="AU321" s="221" t="s">
        <v>88</v>
      </c>
      <c r="AV321" s="14" t="s">
        <v>88</v>
      </c>
      <c r="AW321" s="14" t="s">
        <v>34</v>
      </c>
      <c r="AX321" s="14" t="s">
        <v>78</v>
      </c>
      <c r="AY321" s="221" t="s">
        <v>144</v>
      </c>
    </row>
    <row r="322" spans="1:65" s="14" customFormat="1" ht="10">
      <c r="B322" s="211"/>
      <c r="C322" s="212"/>
      <c r="D322" s="202" t="s">
        <v>154</v>
      </c>
      <c r="E322" s="213" t="s">
        <v>1</v>
      </c>
      <c r="F322" s="214" t="s">
        <v>622</v>
      </c>
      <c r="G322" s="212"/>
      <c r="H322" s="215">
        <v>-1.7889999999999999</v>
      </c>
      <c r="I322" s="216"/>
      <c r="J322" s="212"/>
      <c r="K322" s="212"/>
      <c r="L322" s="217"/>
      <c r="M322" s="218"/>
      <c r="N322" s="219"/>
      <c r="O322" s="219"/>
      <c r="P322" s="219"/>
      <c r="Q322" s="219"/>
      <c r="R322" s="219"/>
      <c r="S322" s="219"/>
      <c r="T322" s="220"/>
      <c r="AT322" s="221" t="s">
        <v>154</v>
      </c>
      <c r="AU322" s="221" t="s">
        <v>88</v>
      </c>
      <c r="AV322" s="14" t="s">
        <v>88</v>
      </c>
      <c r="AW322" s="14" t="s">
        <v>34</v>
      </c>
      <c r="AX322" s="14" t="s">
        <v>78</v>
      </c>
      <c r="AY322" s="221" t="s">
        <v>144</v>
      </c>
    </row>
    <row r="323" spans="1:65" s="14" customFormat="1" ht="10">
      <c r="B323" s="211"/>
      <c r="C323" s="212"/>
      <c r="D323" s="202" t="s">
        <v>154</v>
      </c>
      <c r="E323" s="213" t="s">
        <v>1</v>
      </c>
      <c r="F323" s="214" t="s">
        <v>166</v>
      </c>
      <c r="G323" s="212"/>
      <c r="H323" s="215">
        <v>-1.8</v>
      </c>
      <c r="I323" s="216"/>
      <c r="J323" s="212"/>
      <c r="K323" s="212"/>
      <c r="L323" s="217"/>
      <c r="M323" s="218"/>
      <c r="N323" s="219"/>
      <c r="O323" s="219"/>
      <c r="P323" s="219"/>
      <c r="Q323" s="219"/>
      <c r="R323" s="219"/>
      <c r="S323" s="219"/>
      <c r="T323" s="220"/>
      <c r="AT323" s="221" t="s">
        <v>154</v>
      </c>
      <c r="AU323" s="221" t="s">
        <v>88</v>
      </c>
      <c r="AV323" s="14" t="s">
        <v>88</v>
      </c>
      <c r="AW323" s="14" t="s">
        <v>34</v>
      </c>
      <c r="AX323" s="14" t="s">
        <v>78</v>
      </c>
      <c r="AY323" s="221" t="s">
        <v>144</v>
      </c>
    </row>
    <row r="324" spans="1:65" s="14" customFormat="1" ht="10">
      <c r="B324" s="211"/>
      <c r="C324" s="212"/>
      <c r="D324" s="202" t="s">
        <v>154</v>
      </c>
      <c r="E324" s="213" t="s">
        <v>1</v>
      </c>
      <c r="F324" s="214" t="s">
        <v>623</v>
      </c>
      <c r="G324" s="212"/>
      <c r="H324" s="215">
        <v>2.5</v>
      </c>
      <c r="I324" s="216"/>
      <c r="J324" s="212"/>
      <c r="K324" s="212"/>
      <c r="L324" s="217"/>
      <c r="M324" s="218"/>
      <c r="N324" s="219"/>
      <c r="O324" s="219"/>
      <c r="P324" s="219"/>
      <c r="Q324" s="219"/>
      <c r="R324" s="219"/>
      <c r="S324" s="219"/>
      <c r="T324" s="220"/>
      <c r="AT324" s="221" t="s">
        <v>154</v>
      </c>
      <c r="AU324" s="221" t="s">
        <v>88</v>
      </c>
      <c r="AV324" s="14" t="s">
        <v>88</v>
      </c>
      <c r="AW324" s="14" t="s">
        <v>34</v>
      </c>
      <c r="AX324" s="14" t="s">
        <v>78</v>
      </c>
      <c r="AY324" s="221" t="s">
        <v>144</v>
      </c>
    </row>
    <row r="325" spans="1:65" s="15" customFormat="1" ht="10">
      <c r="B325" s="222"/>
      <c r="C325" s="223"/>
      <c r="D325" s="202" t="s">
        <v>154</v>
      </c>
      <c r="E325" s="224" t="s">
        <v>1</v>
      </c>
      <c r="F325" s="225" t="s">
        <v>167</v>
      </c>
      <c r="G325" s="223"/>
      <c r="H325" s="226">
        <v>52.131</v>
      </c>
      <c r="I325" s="227"/>
      <c r="J325" s="223"/>
      <c r="K325" s="223"/>
      <c r="L325" s="228"/>
      <c r="M325" s="229"/>
      <c r="N325" s="230"/>
      <c r="O325" s="230"/>
      <c r="P325" s="230"/>
      <c r="Q325" s="230"/>
      <c r="R325" s="230"/>
      <c r="S325" s="230"/>
      <c r="T325" s="231"/>
      <c r="AT325" s="232" t="s">
        <v>154</v>
      </c>
      <c r="AU325" s="232" t="s">
        <v>88</v>
      </c>
      <c r="AV325" s="15" t="s">
        <v>152</v>
      </c>
      <c r="AW325" s="15" t="s">
        <v>34</v>
      </c>
      <c r="AX325" s="15" t="s">
        <v>86</v>
      </c>
      <c r="AY325" s="232" t="s">
        <v>144</v>
      </c>
    </row>
    <row r="326" spans="1:65" s="2" customFormat="1" ht="22.9" customHeight="1">
      <c r="A326" s="35"/>
      <c r="B326" s="36"/>
      <c r="C326" s="187" t="s">
        <v>624</v>
      </c>
      <c r="D326" s="187" t="s">
        <v>147</v>
      </c>
      <c r="E326" s="188" t="s">
        <v>625</v>
      </c>
      <c r="F326" s="189" t="s">
        <v>626</v>
      </c>
      <c r="G326" s="190" t="s">
        <v>150</v>
      </c>
      <c r="H326" s="191">
        <v>52.131</v>
      </c>
      <c r="I326" s="192"/>
      <c r="J326" s="193">
        <f>ROUND(I326*H326,2)</f>
        <v>0</v>
      </c>
      <c r="K326" s="189" t="s">
        <v>151</v>
      </c>
      <c r="L326" s="40"/>
      <c r="M326" s="194" t="s">
        <v>1</v>
      </c>
      <c r="N326" s="195" t="s">
        <v>43</v>
      </c>
      <c r="O326" s="72"/>
      <c r="P326" s="196">
        <f>O326*H326</f>
        <v>0</v>
      </c>
      <c r="Q326" s="196">
        <v>2.9E-4</v>
      </c>
      <c r="R326" s="196">
        <f>Q326*H326</f>
        <v>1.511799E-2</v>
      </c>
      <c r="S326" s="196">
        <v>0</v>
      </c>
      <c r="T326" s="19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98" t="s">
        <v>230</v>
      </c>
      <c r="AT326" s="198" t="s">
        <v>147</v>
      </c>
      <c r="AU326" s="198" t="s">
        <v>88</v>
      </c>
      <c r="AY326" s="18" t="s">
        <v>144</v>
      </c>
      <c r="BE326" s="199">
        <f>IF(N326="základní",J326,0)</f>
        <v>0</v>
      </c>
      <c r="BF326" s="199">
        <f>IF(N326="snížená",J326,0)</f>
        <v>0</v>
      </c>
      <c r="BG326" s="199">
        <f>IF(N326="zákl. přenesená",J326,0)</f>
        <v>0</v>
      </c>
      <c r="BH326" s="199">
        <f>IF(N326="sníž. přenesená",J326,0)</f>
        <v>0</v>
      </c>
      <c r="BI326" s="199">
        <f>IF(N326="nulová",J326,0)</f>
        <v>0</v>
      </c>
      <c r="BJ326" s="18" t="s">
        <v>86</v>
      </c>
      <c r="BK326" s="199">
        <f>ROUND(I326*H326,2)</f>
        <v>0</v>
      </c>
      <c r="BL326" s="18" t="s">
        <v>230</v>
      </c>
      <c r="BM326" s="198" t="s">
        <v>627</v>
      </c>
    </row>
    <row r="327" spans="1:65" s="12" customFormat="1" ht="22.75" customHeight="1">
      <c r="B327" s="171"/>
      <c r="C327" s="172"/>
      <c r="D327" s="173" t="s">
        <v>77</v>
      </c>
      <c r="E327" s="185" t="s">
        <v>628</v>
      </c>
      <c r="F327" s="185" t="s">
        <v>629</v>
      </c>
      <c r="G327" s="172"/>
      <c r="H327" s="172"/>
      <c r="I327" s="175"/>
      <c r="J327" s="186">
        <f>BK327</f>
        <v>0</v>
      </c>
      <c r="K327" s="172"/>
      <c r="L327" s="177"/>
      <c r="M327" s="178"/>
      <c r="N327" s="179"/>
      <c r="O327" s="179"/>
      <c r="P327" s="180">
        <f>SUM(P328:P334)</f>
        <v>0</v>
      </c>
      <c r="Q327" s="179"/>
      <c r="R327" s="180">
        <f>SUM(R328:R334)</f>
        <v>3.7790999999999996E-3</v>
      </c>
      <c r="S327" s="179"/>
      <c r="T327" s="181">
        <f>SUM(T328:T334)</f>
        <v>0</v>
      </c>
      <c r="AR327" s="182" t="s">
        <v>88</v>
      </c>
      <c r="AT327" s="183" t="s">
        <v>77</v>
      </c>
      <c r="AU327" s="183" t="s">
        <v>86</v>
      </c>
      <c r="AY327" s="182" t="s">
        <v>144</v>
      </c>
      <c r="BK327" s="184">
        <f>SUM(BK328:BK334)</f>
        <v>0</v>
      </c>
    </row>
    <row r="328" spans="1:65" s="2" customFormat="1" ht="22.9" customHeight="1">
      <c r="A328" s="35"/>
      <c r="B328" s="36"/>
      <c r="C328" s="187" t="s">
        <v>630</v>
      </c>
      <c r="D328" s="187" t="s">
        <v>147</v>
      </c>
      <c r="E328" s="188" t="s">
        <v>631</v>
      </c>
      <c r="F328" s="189" t="s">
        <v>632</v>
      </c>
      <c r="G328" s="190" t="s">
        <v>150</v>
      </c>
      <c r="H328" s="191">
        <v>4.2130000000000001</v>
      </c>
      <c r="I328" s="192"/>
      <c r="J328" s="193">
        <f>ROUND(I328*H328,2)</f>
        <v>0</v>
      </c>
      <c r="K328" s="189" t="s">
        <v>151</v>
      </c>
      <c r="L328" s="40"/>
      <c r="M328" s="194" t="s">
        <v>1</v>
      </c>
      <c r="N328" s="195" t="s">
        <v>43</v>
      </c>
      <c r="O328" s="72"/>
      <c r="P328" s="196">
        <f>O328*H328</f>
        <v>0</v>
      </c>
      <c r="Q328" s="196">
        <v>0</v>
      </c>
      <c r="R328" s="196">
        <f>Q328*H328</f>
        <v>0</v>
      </c>
      <c r="S328" s="196">
        <v>0</v>
      </c>
      <c r="T328" s="19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8" t="s">
        <v>230</v>
      </c>
      <c r="AT328" s="198" t="s">
        <v>147</v>
      </c>
      <c r="AU328" s="198" t="s">
        <v>88</v>
      </c>
      <c r="AY328" s="18" t="s">
        <v>144</v>
      </c>
      <c r="BE328" s="199">
        <f>IF(N328="základní",J328,0)</f>
        <v>0</v>
      </c>
      <c r="BF328" s="199">
        <f>IF(N328="snížená",J328,0)</f>
        <v>0</v>
      </c>
      <c r="BG328" s="199">
        <f>IF(N328="zákl. přenesená",J328,0)</f>
        <v>0</v>
      </c>
      <c r="BH328" s="199">
        <f>IF(N328="sníž. přenesená",J328,0)</f>
        <v>0</v>
      </c>
      <c r="BI328" s="199">
        <f>IF(N328="nulová",J328,0)</f>
        <v>0</v>
      </c>
      <c r="BJ328" s="18" t="s">
        <v>86</v>
      </c>
      <c r="BK328" s="199">
        <f>ROUND(I328*H328,2)</f>
        <v>0</v>
      </c>
      <c r="BL328" s="18" t="s">
        <v>230</v>
      </c>
      <c r="BM328" s="198" t="s">
        <v>633</v>
      </c>
    </row>
    <row r="329" spans="1:65" s="13" customFormat="1" ht="10">
      <c r="B329" s="200"/>
      <c r="C329" s="201"/>
      <c r="D329" s="202" t="s">
        <v>154</v>
      </c>
      <c r="E329" s="203" t="s">
        <v>1</v>
      </c>
      <c r="F329" s="204" t="s">
        <v>634</v>
      </c>
      <c r="G329" s="201"/>
      <c r="H329" s="203" t="s">
        <v>1</v>
      </c>
      <c r="I329" s="205"/>
      <c r="J329" s="201"/>
      <c r="K329" s="201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154</v>
      </c>
      <c r="AU329" s="210" t="s">
        <v>88</v>
      </c>
      <c r="AV329" s="13" t="s">
        <v>86</v>
      </c>
      <c r="AW329" s="13" t="s">
        <v>34</v>
      </c>
      <c r="AX329" s="13" t="s">
        <v>78</v>
      </c>
      <c r="AY329" s="210" t="s">
        <v>144</v>
      </c>
    </row>
    <row r="330" spans="1:65" s="14" customFormat="1" ht="10">
      <c r="B330" s="211"/>
      <c r="C330" s="212"/>
      <c r="D330" s="202" t="s">
        <v>154</v>
      </c>
      <c r="E330" s="213" t="s">
        <v>1</v>
      </c>
      <c r="F330" s="214" t="s">
        <v>635</v>
      </c>
      <c r="G330" s="212"/>
      <c r="H330" s="215">
        <v>4.2130000000000001</v>
      </c>
      <c r="I330" s="216"/>
      <c r="J330" s="212"/>
      <c r="K330" s="212"/>
      <c r="L330" s="217"/>
      <c r="M330" s="218"/>
      <c r="N330" s="219"/>
      <c r="O330" s="219"/>
      <c r="P330" s="219"/>
      <c r="Q330" s="219"/>
      <c r="R330" s="219"/>
      <c r="S330" s="219"/>
      <c r="T330" s="220"/>
      <c r="AT330" s="221" t="s">
        <v>154</v>
      </c>
      <c r="AU330" s="221" t="s">
        <v>88</v>
      </c>
      <c r="AV330" s="14" t="s">
        <v>88</v>
      </c>
      <c r="AW330" s="14" t="s">
        <v>34</v>
      </c>
      <c r="AX330" s="14" t="s">
        <v>86</v>
      </c>
      <c r="AY330" s="221" t="s">
        <v>144</v>
      </c>
    </row>
    <row r="331" spans="1:65" s="2" customFormat="1" ht="20.5" customHeight="1">
      <c r="A331" s="35"/>
      <c r="B331" s="36"/>
      <c r="C331" s="244" t="s">
        <v>636</v>
      </c>
      <c r="D331" s="244" t="s">
        <v>287</v>
      </c>
      <c r="E331" s="245" t="s">
        <v>637</v>
      </c>
      <c r="F331" s="246" t="s">
        <v>638</v>
      </c>
      <c r="G331" s="247" t="s">
        <v>150</v>
      </c>
      <c r="H331" s="248">
        <v>4.8449999999999998</v>
      </c>
      <c r="I331" s="249"/>
      <c r="J331" s="250">
        <f>ROUND(I331*H331,2)</f>
        <v>0</v>
      </c>
      <c r="K331" s="246" t="s">
        <v>1</v>
      </c>
      <c r="L331" s="251"/>
      <c r="M331" s="252" t="s">
        <v>1</v>
      </c>
      <c r="N331" s="253" t="s">
        <v>43</v>
      </c>
      <c r="O331" s="72"/>
      <c r="P331" s="196">
        <f>O331*H331</f>
        <v>0</v>
      </c>
      <c r="Q331" s="196">
        <v>7.7999999999999999E-4</v>
      </c>
      <c r="R331" s="196">
        <f>Q331*H331</f>
        <v>3.7790999999999996E-3</v>
      </c>
      <c r="S331" s="196">
        <v>0</v>
      </c>
      <c r="T331" s="19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8" t="s">
        <v>290</v>
      </c>
      <c r="AT331" s="198" t="s">
        <v>287</v>
      </c>
      <c r="AU331" s="198" t="s">
        <v>88</v>
      </c>
      <c r="AY331" s="18" t="s">
        <v>144</v>
      </c>
      <c r="BE331" s="199">
        <f>IF(N331="základní",J331,0)</f>
        <v>0</v>
      </c>
      <c r="BF331" s="199">
        <f>IF(N331="snížená",J331,0)</f>
        <v>0</v>
      </c>
      <c r="BG331" s="199">
        <f>IF(N331="zákl. přenesená",J331,0)</f>
        <v>0</v>
      </c>
      <c r="BH331" s="199">
        <f>IF(N331="sníž. přenesená",J331,0)</f>
        <v>0</v>
      </c>
      <c r="BI331" s="199">
        <f>IF(N331="nulová",J331,0)</f>
        <v>0</v>
      </c>
      <c r="BJ331" s="18" t="s">
        <v>86</v>
      </c>
      <c r="BK331" s="199">
        <f>ROUND(I331*H331,2)</f>
        <v>0</v>
      </c>
      <c r="BL331" s="18" t="s">
        <v>230</v>
      </c>
      <c r="BM331" s="198" t="s">
        <v>639</v>
      </c>
    </row>
    <row r="332" spans="1:65" s="14" customFormat="1" ht="10">
      <c r="B332" s="211"/>
      <c r="C332" s="212"/>
      <c r="D332" s="202" t="s">
        <v>154</v>
      </c>
      <c r="E332" s="212"/>
      <c r="F332" s="214" t="s">
        <v>640</v>
      </c>
      <c r="G332" s="212"/>
      <c r="H332" s="215">
        <v>4.8449999999999998</v>
      </c>
      <c r="I332" s="216"/>
      <c r="J332" s="212"/>
      <c r="K332" s="212"/>
      <c r="L332" s="217"/>
      <c r="M332" s="218"/>
      <c r="N332" s="219"/>
      <c r="O332" s="219"/>
      <c r="P332" s="219"/>
      <c r="Q332" s="219"/>
      <c r="R332" s="219"/>
      <c r="S332" s="219"/>
      <c r="T332" s="220"/>
      <c r="AT332" s="221" t="s">
        <v>154</v>
      </c>
      <c r="AU332" s="221" t="s">
        <v>88</v>
      </c>
      <c r="AV332" s="14" t="s">
        <v>88</v>
      </c>
      <c r="AW332" s="14" t="s">
        <v>4</v>
      </c>
      <c r="AX332" s="14" t="s">
        <v>86</v>
      </c>
      <c r="AY332" s="221" t="s">
        <v>144</v>
      </c>
    </row>
    <row r="333" spans="1:65" s="2" customFormat="1" ht="22.9" customHeight="1">
      <c r="A333" s="35"/>
      <c r="B333" s="36"/>
      <c r="C333" s="187" t="s">
        <v>641</v>
      </c>
      <c r="D333" s="187" t="s">
        <v>147</v>
      </c>
      <c r="E333" s="188" t="s">
        <v>642</v>
      </c>
      <c r="F333" s="189" t="s">
        <v>643</v>
      </c>
      <c r="G333" s="190" t="s">
        <v>245</v>
      </c>
      <c r="H333" s="191">
        <v>4.0000000000000001E-3</v>
      </c>
      <c r="I333" s="192"/>
      <c r="J333" s="193">
        <f>ROUND(I333*H333,2)</f>
        <v>0</v>
      </c>
      <c r="K333" s="189" t="s">
        <v>151</v>
      </c>
      <c r="L333" s="40"/>
      <c r="M333" s="194" t="s">
        <v>1</v>
      </c>
      <c r="N333" s="195" t="s">
        <v>43</v>
      </c>
      <c r="O333" s="72"/>
      <c r="P333" s="196">
        <f>O333*H333</f>
        <v>0</v>
      </c>
      <c r="Q333" s="196">
        <v>0</v>
      </c>
      <c r="R333" s="196">
        <f>Q333*H333</f>
        <v>0</v>
      </c>
      <c r="S333" s="196">
        <v>0</v>
      </c>
      <c r="T333" s="19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98" t="s">
        <v>230</v>
      </c>
      <c r="AT333" s="198" t="s">
        <v>147</v>
      </c>
      <c r="AU333" s="198" t="s">
        <v>88</v>
      </c>
      <c r="AY333" s="18" t="s">
        <v>144</v>
      </c>
      <c r="BE333" s="199">
        <f>IF(N333="základní",J333,0)</f>
        <v>0</v>
      </c>
      <c r="BF333" s="199">
        <f>IF(N333="snížená",J333,0)</f>
        <v>0</v>
      </c>
      <c r="BG333" s="199">
        <f>IF(N333="zákl. přenesená",J333,0)</f>
        <v>0</v>
      </c>
      <c r="BH333" s="199">
        <f>IF(N333="sníž. přenesená",J333,0)</f>
        <v>0</v>
      </c>
      <c r="BI333" s="199">
        <f>IF(N333="nulová",J333,0)</f>
        <v>0</v>
      </c>
      <c r="BJ333" s="18" t="s">
        <v>86</v>
      </c>
      <c r="BK333" s="199">
        <f>ROUND(I333*H333,2)</f>
        <v>0</v>
      </c>
      <c r="BL333" s="18" t="s">
        <v>230</v>
      </c>
      <c r="BM333" s="198" t="s">
        <v>644</v>
      </c>
    </row>
    <row r="334" spans="1:65" s="2" customFormat="1" ht="22.9" customHeight="1">
      <c r="A334" s="35"/>
      <c r="B334" s="36"/>
      <c r="C334" s="187" t="s">
        <v>645</v>
      </c>
      <c r="D334" s="187" t="s">
        <v>147</v>
      </c>
      <c r="E334" s="188" t="s">
        <v>646</v>
      </c>
      <c r="F334" s="189" t="s">
        <v>647</v>
      </c>
      <c r="G334" s="190" t="s">
        <v>245</v>
      </c>
      <c r="H334" s="191">
        <v>4.0000000000000001E-3</v>
      </c>
      <c r="I334" s="192"/>
      <c r="J334" s="193">
        <f>ROUND(I334*H334,2)</f>
        <v>0</v>
      </c>
      <c r="K334" s="189" t="s">
        <v>151</v>
      </c>
      <c r="L334" s="40"/>
      <c r="M334" s="254" t="s">
        <v>1</v>
      </c>
      <c r="N334" s="255" t="s">
        <v>43</v>
      </c>
      <c r="O334" s="256"/>
      <c r="P334" s="257">
        <f>O334*H334</f>
        <v>0</v>
      </c>
      <c r="Q334" s="257">
        <v>0</v>
      </c>
      <c r="R334" s="257">
        <f>Q334*H334</f>
        <v>0</v>
      </c>
      <c r="S334" s="257">
        <v>0</v>
      </c>
      <c r="T334" s="258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8" t="s">
        <v>230</v>
      </c>
      <c r="AT334" s="198" t="s">
        <v>147</v>
      </c>
      <c r="AU334" s="198" t="s">
        <v>88</v>
      </c>
      <c r="AY334" s="18" t="s">
        <v>144</v>
      </c>
      <c r="BE334" s="199">
        <f>IF(N334="základní",J334,0)</f>
        <v>0</v>
      </c>
      <c r="BF334" s="199">
        <f>IF(N334="snížená",J334,0)</f>
        <v>0</v>
      </c>
      <c r="BG334" s="199">
        <f>IF(N334="zákl. přenesená",J334,0)</f>
        <v>0</v>
      </c>
      <c r="BH334" s="199">
        <f>IF(N334="sníž. přenesená",J334,0)</f>
        <v>0</v>
      </c>
      <c r="BI334" s="199">
        <f>IF(N334="nulová",J334,0)</f>
        <v>0</v>
      </c>
      <c r="BJ334" s="18" t="s">
        <v>86</v>
      </c>
      <c r="BK334" s="199">
        <f>ROUND(I334*H334,2)</f>
        <v>0</v>
      </c>
      <c r="BL334" s="18" t="s">
        <v>230</v>
      </c>
      <c r="BM334" s="198" t="s">
        <v>648</v>
      </c>
    </row>
    <row r="335" spans="1:65" s="2" customFormat="1" ht="7" customHeight="1">
      <c r="A335" s="35"/>
      <c r="B335" s="55"/>
      <c r="C335" s="56"/>
      <c r="D335" s="56"/>
      <c r="E335" s="56"/>
      <c r="F335" s="56"/>
      <c r="G335" s="56"/>
      <c r="H335" s="56"/>
      <c r="I335" s="56"/>
      <c r="J335" s="56"/>
      <c r="K335" s="56"/>
      <c r="L335" s="40"/>
      <c r="M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</row>
  </sheetData>
  <sheetProtection algorithmName="SHA-512" hashValue="UwwEZ865SdGlYKrEfKcrmRBYfAzbFjMxOLJGKVo7rZfna+RmAtmAKbkiUdiLXCBlGQeU7d8HQCtkB5X6Rb095A==" saltValue="LoI6YPyTP5DRUyQR5SRm+vHy9MF/w2O2tijvtVlz1x5yP3IXu9oK5mVSKKb4Ad0iR62ajLwRE/8jB9jMDj/TQw==" spinCount="100000" sheet="1" objects="1" scenarios="1" formatColumns="0" formatRows="0" autoFilter="0"/>
  <autoFilter ref="C131:K334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11"/>
  <sheetViews>
    <sheetView showGridLines="0" workbookViewId="0"/>
  </sheetViews>
  <sheetFormatPr defaultRowHeight="14.5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8.8867187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8.88671875" style="1" hidden="1"/>
  </cols>
  <sheetData>
    <row r="2" spans="1:46" s="1" customFormat="1" ht="37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91</v>
      </c>
    </row>
    <row r="3" spans="1:46" s="1" customFormat="1" ht="7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5" customHeight="1">
      <c r="B4" s="21"/>
      <c r="D4" s="111" t="s">
        <v>105</v>
      </c>
      <c r="L4" s="21"/>
      <c r="M4" s="112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4.5" customHeight="1">
      <c r="B7" s="21"/>
      <c r="E7" s="300" t="str">
        <f>'Rekapitulace stavby'!K6</f>
        <v>Volnočasové I-Studio v Domě dětí Fontána Bohumín</v>
      </c>
      <c r="F7" s="301"/>
      <c r="G7" s="301"/>
      <c r="H7" s="301"/>
      <c r="L7" s="21"/>
    </row>
    <row r="8" spans="1:46" s="2" customFormat="1" ht="12" customHeight="1">
      <c r="A8" s="35"/>
      <c r="B8" s="40"/>
      <c r="C8" s="35"/>
      <c r="D8" s="113" t="s">
        <v>106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5" customHeight="1">
      <c r="A9" s="35"/>
      <c r="B9" s="40"/>
      <c r="C9" s="35"/>
      <c r="D9" s="35"/>
      <c r="E9" s="302" t="s">
        <v>649</v>
      </c>
      <c r="F9" s="303"/>
      <c r="G9" s="303"/>
      <c r="H9" s="30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26. 11. 2020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4" t="str">
        <f>'Rekapitulace stavby'!E14</f>
        <v>Vyplň údaj</v>
      </c>
      <c r="F18" s="305"/>
      <c r="G18" s="305"/>
      <c r="H18" s="305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31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32</v>
      </c>
      <c r="F21" s="35"/>
      <c r="G21" s="35"/>
      <c r="H21" s="35"/>
      <c r="I21" s="113" t="s">
        <v>27</v>
      </c>
      <c r="J21" s="114" t="s">
        <v>33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5" customHeight="1">
      <c r="A27" s="116"/>
      <c r="B27" s="117"/>
      <c r="C27" s="116"/>
      <c r="D27" s="116"/>
      <c r="E27" s="306" t="s">
        <v>1</v>
      </c>
      <c r="F27" s="306"/>
      <c r="G27" s="306"/>
      <c r="H27" s="30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42</v>
      </c>
      <c r="E33" s="113" t="s">
        <v>43</v>
      </c>
      <c r="F33" s="124">
        <f>ROUND((SUM(BE130:BE310)),  2)</f>
        <v>0</v>
      </c>
      <c r="G33" s="35"/>
      <c r="H33" s="35"/>
      <c r="I33" s="125">
        <v>0.21</v>
      </c>
      <c r="J33" s="124">
        <f>ROUND(((SUM(BE130:BE310))*I33),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44</v>
      </c>
      <c r="F34" s="124">
        <f>ROUND((SUM(BF130:BF310)),  2)</f>
        <v>0</v>
      </c>
      <c r="G34" s="35"/>
      <c r="H34" s="35"/>
      <c r="I34" s="125">
        <v>0.15</v>
      </c>
      <c r="J34" s="124">
        <f>ROUND(((SUM(BF130:BF310))*I34),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45</v>
      </c>
      <c r="F35" s="124">
        <f>ROUND((SUM(BG130:BG310)),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46</v>
      </c>
      <c r="F36" s="124">
        <f>ROUND((SUM(BH130:BH310)),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47</v>
      </c>
      <c r="F37" s="124">
        <f>ROUND((SUM(BI130:BI310)),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7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5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4.5" customHeight="1">
      <c r="A85" s="35"/>
      <c r="B85" s="36"/>
      <c r="C85" s="37"/>
      <c r="D85" s="37"/>
      <c r="E85" s="307" t="str">
        <f>E7</f>
        <v>Volnočasové I-Studio v Domě dětí Fontána Bohumín</v>
      </c>
      <c r="F85" s="308"/>
      <c r="G85" s="308"/>
      <c r="H85" s="30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4.5" customHeight="1">
      <c r="A87" s="35"/>
      <c r="B87" s="36"/>
      <c r="C87" s="37"/>
      <c r="D87" s="37"/>
      <c r="E87" s="259" t="str">
        <f>E9</f>
        <v>2602 - D.1.1 Architektonicko-stavební řešení - UČEBNA 201</v>
      </c>
      <c r="F87" s="309"/>
      <c r="G87" s="309"/>
      <c r="H87" s="30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7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Bohumín</v>
      </c>
      <c r="G89" s="37"/>
      <c r="H89" s="37"/>
      <c r="I89" s="30" t="s">
        <v>22</v>
      </c>
      <c r="J89" s="67" t="str">
        <f>IF(J12="","",J12)</f>
        <v>26. 11. 2020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4.9" customHeight="1">
      <c r="A91" s="35"/>
      <c r="B91" s="36"/>
      <c r="C91" s="30" t="s">
        <v>24</v>
      </c>
      <c r="D91" s="37"/>
      <c r="E91" s="37"/>
      <c r="F91" s="28" t="str">
        <f>E15</f>
        <v>Město Bohumín, Masarykova 158, Bohumín</v>
      </c>
      <c r="G91" s="37"/>
      <c r="H91" s="37"/>
      <c r="I91" s="30" t="s">
        <v>30</v>
      </c>
      <c r="J91" s="33" t="str">
        <f>E21</f>
        <v>MAP architekti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4.9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Hořák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2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109</v>
      </c>
      <c r="D94" s="145"/>
      <c r="E94" s="145"/>
      <c r="F94" s="145"/>
      <c r="G94" s="145"/>
      <c r="H94" s="145"/>
      <c r="I94" s="145"/>
      <c r="J94" s="146" t="s">
        <v>110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>
      <c r="A96" s="35"/>
      <c r="B96" s="36"/>
      <c r="C96" s="147" t="s">
        <v>111</v>
      </c>
      <c r="D96" s="37"/>
      <c r="E96" s="37"/>
      <c r="F96" s="37"/>
      <c r="G96" s="37"/>
      <c r="H96" s="37"/>
      <c r="I96" s="37"/>
      <c r="J96" s="85">
        <f>J130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pans="1:31" s="9" customFormat="1" ht="25" customHeight="1">
      <c r="B97" s="148"/>
      <c r="C97" s="149"/>
      <c r="D97" s="150" t="s">
        <v>113</v>
      </c>
      <c r="E97" s="151"/>
      <c r="F97" s="151"/>
      <c r="G97" s="151"/>
      <c r="H97" s="151"/>
      <c r="I97" s="151"/>
      <c r="J97" s="152">
        <f>J131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115</v>
      </c>
      <c r="E98" s="157"/>
      <c r="F98" s="157"/>
      <c r="G98" s="157"/>
      <c r="H98" s="157"/>
      <c r="I98" s="157"/>
      <c r="J98" s="158">
        <f>J132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116</v>
      </c>
      <c r="E99" s="157"/>
      <c r="F99" s="157"/>
      <c r="G99" s="157"/>
      <c r="H99" s="157"/>
      <c r="I99" s="157"/>
      <c r="J99" s="158">
        <f>J167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117</v>
      </c>
      <c r="E100" s="157"/>
      <c r="F100" s="157"/>
      <c r="G100" s="157"/>
      <c r="H100" s="157"/>
      <c r="I100" s="157"/>
      <c r="J100" s="158">
        <f>J176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118</v>
      </c>
      <c r="E101" s="157"/>
      <c r="F101" s="157"/>
      <c r="G101" s="157"/>
      <c r="H101" s="157"/>
      <c r="I101" s="157"/>
      <c r="J101" s="158">
        <f>J182</f>
        <v>0</v>
      </c>
      <c r="K101" s="155"/>
      <c r="L101" s="159"/>
    </row>
    <row r="102" spans="1:31" s="9" customFormat="1" ht="25" customHeight="1">
      <c r="B102" s="148"/>
      <c r="C102" s="149"/>
      <c r="D102" s="150" t="s">
        <v>119</v>
      </c>
      <c r="E102" s="151"/>
      <c r="F102" s="151"/>
      <c r="G102" s="151"/>
      <c r="H102" s="151"/>
      <c r="I102" s="151"/>
      <c r="J102" s="152">
        <f>J184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120</v>
      </c>
      <c r="E103" s="157"/>
      <c r="F103" s="157"/>
      <c r="G103" s="157"/>
      <c r="H103" s="157"/>
      <c r="I103" s="157"/>
      <c r="J103" s="158">
        <f>J185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121</v>
      </c>
      <c r="E104" s="157"/>
      <c r="F104" s="157"/>
      <c r="G104" s="157"/>
      <c r="H104" s="157"/>
      <c r="I104" s="157"/>
      <c r="J104" s="158">
        <f>J198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122</v>
      </c>
      <c r="E105" s="157"/>
      <c r="F105" s="157"/>
      <c r="G105" s="157"/>
      <c r="H105" s="157"/>
      <c r="I105" s="157"/>
      <c r="J105" s="158">
        <f>J211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123</v>
      </c>
      <c r="E106" s="157"/>
      <c r="F106" s="157"/>
      <c r="G106" s="157"/>
      <c r="H106" s="157"/>
      <c r="I106" s="157"/>
      <c r="J106" s="158">
        <f>J222</f>
        <v>0</v>
      </c>
      <c r="K106" s="155"/>
      <c r="L106" s="159"/>
    </row>
    <row r="107" spans="1:31" s="10" customFormat="1" ht="19.899999999999999" customHeight="1">
      <c r="B107" s="154"/>
      <c r="C107" s="155"/>
      <c r="D107" s="156" t="s">
        <v>124</v>
      </c>
      <c r="E107" s="157"/>
      <c r="F107" s="157"/>
      <c r="G107" s="157"/>
      <c r="H107" s="157"/>
      <c r="I107" s="157"/>
      <c r="J107" s="158">
        <f>J239</f>
        <v>0</v>
      </c>
      <c r="K107" s="155"/>
      <c r="L107" s="159"/>
    </row>
    <row r="108" spans="1:31" s="10" customFormat="1" ht="19.899999999999999" customHeight="1">
      <c r="B108" s="154"/>
      <c r="C108" s="155"/>
      <c r="D108" s="156" t="s">
        <v>125</v>
      </c>
      <c r="E108" s="157"/>
      <c r="F108" s="157"/>
      <c r="G108" s="157"/>
      <c r="H108" s="157"/>
      <c r="I108" s="157"/>
      <c r="J108" s="158">
        <f>J262</f>
        <v>0</v>
      </c>
      <c r="K108" s="155"/>
      <c r="L108" s="159"/>
    </row>
    <row r="109" spans="1:31" s="10" customFormat="1" ht="19.899999999999999" customHeight="1">
      <c r="B109" s="154"/>
      <c r="C109" s="155"/>
      <c r="D109" s="156" t="s">
        <v>126</v>
      </c>
      <c r="E109" s="157"/>
      <c r="F109" s="157"/>
      <c r="G109" s="157"/>
      <c r="H109" s="157"/>
      <c r="I109" s="157"/>
      <c r="J109" s="158">
        <f>J277</f>
        <v>0</v>
      </c>
      <c r="K109" s="155"/>
      <c r="L109" s="159"/>
    </row>
    <row r="110" spans="1:31" s="10" customFormat="1" ht="19.899999999999999" customHeight="1">
      <c r="B110" s="154"/>
      <c r="C110" s="155"/>
      <c r="D110" s="156" t="s">
        <v>127</v>
      </c>
      <c r="E110" s="157"/>
      <c r="F110" s="157"/>
      <c r="G110" s="157"/>
      <c r="H110" s="157"/>
      <c r="I110" s="157"/>
      <c r="J110" s="158">
        <f>J297</f>
        <v>0</v>
      </c>
      <c r="K110" s="155"/>
      <c r="L110" s="159"/>
    </row>
    <row r="111" spans="1:31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7" customHeight="1">
      <c r="A112" s="3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7" customHeight="1">
      <c r="A116" s="35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5" customHeight="1">
      <c r="A117" s="35"/>
      <c r="B117" s="36"/>
      <c r="C117" s="24" t="s">
        <v>129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7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4.5" customHeight="1">
      <c r="A120" s="35"/>
      <c r="B120" s="36"/>
      <c r="C120" s="37"/>
      <c r="D120" s="37"/>
      <c r="E120" s="307" t="str">
        <f>E7</f>
        <v>Volnočasové I-Studio v Domě dětí Fontána Bohumín</v>
      </c>
      <c r="F120" s="308"/>
      <c r="G120" s="308"/>
      <c r="H120" s="308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106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4.5" customHeight="1">
      <c r="A122" s="35"/>
      <c r="B122" s="36"/>
      <c r="C122" s="37"/>
      <c r="D122" s="37"/>
      <c r="E122" s="259" t="str">
        <f>E9</f>
        <v>2602 - D.1.1 Architektonicko-stavební řešení - UČEBNA 201</v>
      </c>
      <c r="F122" s="309"/>
      <c r="G122" s="309"/>
      <c r="H122" s="309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7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20</v>
      </c>
      <c r="D124" s="37"/>
      <c r="E124" s="37"/>
      <c r="F124" s="28" t="str">
        <f>F12</f>
        <v>Bohumín</v>
      </c>
      <c r="G124" s="37"/>
      <c r="H124" s="37"/>
      <c r="I124" s="30" t="s">
        <v>22</v>
      </c>
      <c r="J124" s="67" t="str">
        <f>IF(J12="","",J12)</f>
        <v>26. 11. 2020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7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4.9" customHeight="1">
      <c r="A126" s="35"/>
      <c r="B126" s="36"/>
      <c r="C126" s="30" t="s">
        <v>24</v>
      </c>
      <c r="D126" s="37"/>
      <c r="E126" s="37"/>
      <c r="F126" s="28" t="str">
        <f>E15</f>
        <v>Město Bohumín, Masarykova 158, Bohumín</v>
      </c>
      <c r="G126" s="37"/>
      <c r="H126" s="37"/>
      <c r="I126" s="30" t="s">
        <v>30</v>
      </c>
      <c r="J126" s="33" t="str">
        <f>E21</f>
        <v>MAP architekti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4.9" customHeight="1">
      <c r="A127" s="35"/>
      <c r="B127" s="36"/>
      <c r="C127" s="30" t="s">
        <v>28</v>
      </c>
      <c r="D127" s="37"/>
      <c r="E127" s="37"/>
      <c r="F127" s="28" t="str">
        <f>IF(E18="","",E18)</f>
        <v>Vyplň údaj</v>
      </c>
      <c r="G127" s="37"/>
      <c r="H127" s="37"/>
      <c r="I127" s="30" t="s">
        <v>35</v>
      </c>
      <c r="J127" s="33" t="str">
        <f>E24</f>
        <v>Hořák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2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0"/>
      <c r="B129" s="161"/>
      <c r="C129" s="162" t="s">
        <v>130</v>
      </c>
      <c r="D129" s="163" t="s">
        <v>63</v>
      </c>
      <c r="E129" s="163" t="s">
        <v>59</v>
      </c>
      <c r="F129" s="163" t="s">
        <v>60</v>
      </c>
      <c r="G129" s="163" t="s">
        <v>131</v>
      </c>
      <c r="H129" s="163" t="s">
        <v>132</v>
      </c>
      <c r="I129" s="163" t="s">
        <v>133</v>
      </c>
      <c r="J129" s="163" t="s">
        <v>110</v>
      </c>
      <c r="K129" s="164" t="s">
        <v>134</v>
      </c>
      <c r="L129" s="165"/>
      <c r="M129" s="76" t="s">
        <v>1</v>
      </c>
      <c r="N129" s="77" t="s">
        <v>42</v>
      </c>
      <c r="O129" s="77" t="s">
        <v>135</v>
      </c>
      <c r="P129" s="77" t="s">
        <v>136</v>
      </c>
      <c r="Q129" s="77" t="s">
        <v>137</v>
      </c>
      <c r="R129" s="77" t="s">
        <v>138</v>
      </c>
      <c r="S129" s="77" t="s">
        <v>139</v>
      </c>
      <c r="T129" s="78" t="s">
        <v>140</v>
      </c>
      <c r="U129" s="160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/>
    </row>
    <row r="130" spans="1:65" s="2" customFormat="1" ht="22.75" customHeight="1">
      <c r="A130" s="35"/>
      <c r="B130" s="36"/>
      <c r="C130" s="83" t="s">
        <v>141</v>
      </c>
      <c r="D130" s="37"/>
      <c r="E130" s="37"/>
      <c r="F130" s="37"/>
      <c r="G130" s="37"/>
      <c r="H130" s="37"/>
      <c r="I130" s="37"/>
      <c r="J130" s="166">
        <f>BK130</f>
        <v>0</v>
      </c>
      <c r="K130" s="37"/>
      <c r="L130" s="40"/>
      <c r="M130" s="79"/>
      <c r="N130" s="167"/>
      <c r="O130" s="80"/>
      <c r="P130" s="168">
        <f>P131+P184</f>
        <v>0</v>
      </c>
      <c r="Q130" s="80"/>
      <c r="R130" s="168">
        <f>R131+R184</f>
        <v>1.0706228500000001</v>
      </c>
      <c r="S130" s="80"/>
      <c r="T130" s="169">
        <f>T131+T184</f>
        <v>0.29567176000000006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77</v>
      </c>
      <c r="AU130" s="18" t="s">
        <v>112</v>
      </c>
      <c r="BK130" s="170">
        <f>BK131+BK184</f>
        <v>0</v>
      </c>
    </row>
    <row r="131" spans="1:65" s="12" customFormat="1" ht="25.9" customHeight="1">
      <c r="B131" s="171"/>
      <c r="C131" s="172"/>
      <c r="D131" s="173" t="s">
        <v>77</v>
      </c>
      <c r="E131" s="174" t="s">
        <v>142</v>
      </c>
      <c r="F131" s="174" t="s">
        <v>143</v>
      </c>
      <c r="G131" s="172"/>
      <c r="H131" s="172"/>
      <c r="I131" s="175"/>
      <c r="J131" s="176">
        <f>BK131</f>
        <v>0</v>
      </c>
      <c r="K131" s="172"/>
      <c r="L131" s="177"/>
      <c r="M131" s="178"/>
      <c r="N131" s="179"/>
      <c r="O131" s="179"/>
      <c r="P131" s="180">
        <f>P132+P167+P176+P182</f>
        <v>0</v>
      </c>
      <c r="Q131" s="179"/>
      <c r="R131" s="180">
        <f>R132+R167+R176+R182</f>
        <v>0.45996696000000004</v>
      </c>
      <c r="S131" s="179"/>
      <c r="T131" s="181">
        <f>T132+T167+T176+T182</f>
        <v>0.12967600000000001</v>
      </c>
      <c r="AR131" s="182" t="s">
        <v>86</v>
      </c>
      <c r="AT131" s="183" t="s">
        <v>77</v>
      </c>
      <c r="AU131" s="183" t="s">
        <v>78</v>
      </c>
      <c r="AY131" s="182" t="s">
        <v>144</v>
      </c>
      <c r="BK131" s="184">
        <f>BK132+BK167+BK176+BK182</f>
        <v>0</v>
      </c>
    </row>
    <row r="132" spans="1:65" s="12" customFormat="1" ht="22.75" customHeight="1">
      <c r="B132" s="171"/>
      <c r="C132" s="172"/>
      <c r="D132" s="173" t="s">
        <v>77</v>
      </c>
      <c r="E132" s="185" t="s">
        <v>157</v>
      </c>
      <c r="F132" s="185" t="s">
        <v>158</v>
      </c>
      <c r="G132" s="172"/>
      <c r="H132" s="172"/>
      <c r="I132" s="175"/>
      <c r="J132" s="186">
        <f>BK132</f>
        <v>0</v>
      </c>
      <c r="K132" s="172"/>
      <c r="L132" s="177"/>
      <c r="M132" s="178"/>
      <c r="N132" s="179"/>
      <c r="O132" s="179"/>
      <c r="P132" s="180">
        <f>SUM(P133:P166)</f>
        <v>0</v>
      </c>
      <c r="Q132" s="179"/>
      <c r="R132" s="180">
        <f>SUM(R133:R166)</f>
        <v>0.45382240000000001</v>
      </c>
      <c r="S132" s="179"/>
      <c r="T132" s="181">
        <f>SUM(T133:T166)</f>
        <v>0</v>
      </c>
      <c r="AR132" s="182" t="s">
        <v>86</v>
      </c>
      <c r="AT132" s="183" t="s">
        <v>77</v>
      </c>
      <c r="AU132" s="183" t="s">
        <v>86</v>
      </c>
      <c r="AY132" s="182" t="s">
        <v>144</v>
      </c>
      <c r="BK132" s="184">
        <f>SUM(BK133:BK166)</f>
        <v>0</v>
      </c>
    </row>
    <row r="133" spans="1:65" s="2" customFormat="1" ht="22.9" customHeight="1">
      <c r="A133" s="35"/>
      <c r="B133" s="36"/>
      <c r="C133" s="187" t="s">
        <v>86</v>
      </c>
      <c r="D133" s="187" t="s">
        <v>147</v>
      </c>
      <c r="E133" s="188" t="s">
        <v>159</v>
      </c>
      <c r="F133" s="189" t="s">
        <v>160</v>
      </c>
      <c r="G133" s="190" t="s">
        <v>150</v>
      </c>
      <c r="H133" s="191">
        <v>52.7</v>
      </c>
      <c r="I133" s="192"/>
      <c r="J133" s="193">
        <f>ROUND(I133*H133,2)</f>
        <v>0</v>
      </c>
      <c r="K133" s="189" t="s">
        <v>151</v>
      </c>
      <c r="L133" s="40"/>
      <c r="M133" s="194" t="s">
        <v>1</v>
      </c>
      <c r="N133" s="195" t="s">
        <v>43</v>
      </c>
      <c r="O133" s="72"/>
      <c r="P133" s="196">
        <f>O133*H133</f>
        <v>0</v>
      </c>
      <c r="Q133" s="196">
        <v>2.5999999999999998E-4</v>
      </c>
      <c r="R133" s="196">
        <f>Q133*H133</f>
        <v>1.3701999999999999E-2</v>
      </c>
      <c r="S133" s="196">
        <v>0</v>
      </c>
      <c r="T133" s="19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152</v>
      </c>
      <c r="AT133" s="198" t="s">
        <v>147</v>
      </c>
      <c r="AU133" s="198" t="s">
        <v>88</v>
      </c>
      <c r="AY133" s="18" t="s">
        <v>144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86</v>
      </c>
      <c r="BK133" s="199">
        <f>ROUND(I133*H133,2)</f>
        <v>0</v>
      </c>
      <c r="BL133" s="18" t="s">
        <v>152</v>
      </c>
      <c r="BM133" s="198" t="s">
        <v>161</v>
      </c>
    </row>
    <row r="134" spans="1:65" s="13" customFormat="1" ht="10">
      <c r="B134" s="200"/>
      <c r="C134" s="201"/>
      <c r="D134" s="202" t="s">
        <v>154</v>
      </c>
      <c r="E134" s="203" t="s">
        <v>1</v>
      </c>
      <c r="F134" s="204" t="s">
        <v>162</v>
      </c>
      <c r="G134" s="201"/>
      <c r="H134" s="203" t="s">
        <v>1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154</v>
      </c>
      <c r="AU134" s="210" t="s">
        <v>88</v>
      </c>
      <c r="AV134" s="13" t="s">
        <v>86</v>
      </c>
      <c r="AW134" s="13" t="s">
        <v>34</v>
      </c>
      <c r="AX134" s="13" t="s">
        <v>78</v>
      </c>
      <c r="AY134" s="210" t="s">
        <v>144</v>
      </c>
    </row>
    <row r="135" spans="1:65" s="14" customFormat="1" ht="10">
      <c r="B135" s="211"/>
      <c r="C135" s="212"/>
      <c r="D135" s="202" t="s">
        <v>154</v>
      </c>
      <c r="E135" s="213" t="s">
        <v>1</v>
      </c>
      <c r="F135" s="214" t="s">
        <v>650</v>
      </c>
      <c r="G135" s="212"/>
      <c r="H135" s="215">
        <v>58.68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154</v>
      </c>
      <c r="AU135" s="221" t="s">
        <v>88</v>
      </c>
      <c r="AV135" s="14" t="s">
        <v>88</v>
      </c>
      <c r="AW135" s="14" t="s">
        <v>34</v>
      </c>
      <c r="AX135" s="14" t="s">
        <v>78</v>
      </c>
      <c r="AY135" s="221" t="s">
        <v>144</v>
      </c>
    </row>
    <row r="136" spans="1:65" s="14" customFormat="1" ht="10">
      <c r="B136" s="211"/>
      <c r="C136" s="212"/>
      <c r="D136" s="202" t="s">
        <v>154</v>
      </c>
      <c r="E136" s="213" t="s">
        <v>1</v>
      </c>
      <c r="F136" s="214" t="s">
        <v>651</v>
      </c>
      <c r="G136" s="212"/>
      <c r="H136" s="215">
        <v>-7.8769999999999998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154</v>
      </c>
      <c r="AU136" s="221" t="s">
        <v>88</v>
      </c>
      <c r="AV136" s="14" t="s">
        <v>88</v>
      </c>
      <c r="AW136" s="14" t="s">
        <v>34</v>
      </c>
      <c r="AX136" s="14" t="s">
        <v>78</v>
      </c>
      <c r="AY136" s="221" t="s">
        <v>144</v>
      </c>
    </row>
    <row r="137" spans="1:65" s="14" customFormat="1" ht="10">
      <c r="B137" s="211"/>
      <c r="C137" s="212"/>
      <c r="D137" s="202" t="s">
        <v>154</v>
      </c>
      <c r="E137" s="213" t="s">
        <v>1</v>
      </c>
      <c r="F137" s="214" t="s">
        <v>652</v>
      </c>
      <c r="G137" s="212"/>
      <c r="H137" s="215">
        <v>3.6970000000000001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154</v>
      </c>
      <c r="AU137" s="221" t="s">
        <v>88</v>
      </c>
      <c r="AV137" s="14" t="s">
        <v>88</v>
      </c>
      <c r="AW137" s="14" t="s">
        <v>34</v>
      </c>
      <c r="AX137" s="14" t="s">
        <v>78</v>
      </c>
      <c r="AY137" s="221" t="s">
        <v>144</v>
      </c>
    </row>
    <row r="138" spans="1:65" s="14" customFormat="1" ht="10">
      <c r="B138" s="211"/>
      <c r="C138" s="212"/>
      <c r="D138" s="202" t="s">
        <v>154</v>
      </c>
      <c r="E138" s="213" t="s">
        <v>1</v>
      </c>
      <c r="F138" s="214" t="s">
        <v>166</v>
      </c>
      <c r="G138" s="212"/>
      <c r="H138" s="215">
        <v>-1.8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154</v>
      </c>
      <c r="AU138" s="221" t="s">
        <v>88</v>
      </c>
      <c r="AV138" s="14" t="s">
        <v>88</v>
      </c>
      <c r="AW138" s="14" t="s">
        <v>34</v>
      </c>
      <c r="AX138" s="14" t="s">
        <v>78</v>
      </c>
      <c r="AY138" s="221" t="s">
        <v>144</v>
      </c>
    </row>
    <row r="139" spans="1:65" s="15" customFormat="1" ht="10">
      <c r="B139" s="222"/>
      <c r="C139" s="223"/>
      <c r="D139" s="202" t="s">
        <v>154</v>
      </c>
      <c r="E139" s="224" t="s">
        <v>1</v>
      </c>
      <c r="F139" s="225" t="s">
        <v>167</v>
      </c>
      <c r="G139" s="223"/>
      <c r="H139" s="226">
        <v>52.7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154</v>
      </c>
      <c r="AU139" s="232" t="s">
        <v>88</v>
      </c>
      <c r="AV139" s="15" t="s">
        <v>152</v>
      </c>
      <c r="AW139" s="15" t="s">
        <v>34</v>
      </c>
      <c r="AX139" s="15" t="s">
        <v>86</v>
      </c>
      <c r="AY139" s="232" t="s">
        <v>144</v>
      </c>
    </row>
    <row r="140" spans="1:65" s="2" customFormat="1" ht="20.5" customHeight="1">
      <c r="A140" s="35"/>
      <c r="B140" s="36"/>
      <c r="C140" s="187" t="s">
        <v>88</v>
      </c>
      <c r="D140" s="187" t="s">
        <v>147</v>
      </c>
      <c r="E140" s="188" t="s">
        <v>168</v>
      </c>
      <c r="F140" s="189" t="s">
        <v>169</v>
      </c>
      <c r="G140" s="190" t="s">
        <v>150</v>
      </c>
      <c r="H140" s="191">
        <v>21.8</v>
      </c>
      <c r="I140" s="192"/>
      <c r="J140" s="193">
        <f>ROUND(I140*H140,2)</f>
        <v>0</v>
      </c>
      <c r="K140" s="189" t="s">
        <v>151</v>
      </c>
      <c r="L140" s="40"/>
      <c r="M140" s="194" t="s">
        <v>1</v>
      </c>
      <c r="N140" s="195" t="s">
        <v>43</v>
      </c>
      <c r="O140" s="72"/>
      <c r="P140" s="196">
        <f>O140*H140</f>
        <v>0</v>
      </c>
      <c r="Q140" s="196">
        <v>5.4599999999999996E-3</v>
      </c>
      <c r="R140" s="196">
        <f>Q140*H140</f>
        <v>0.11902799999999999</v>
      </c>
      <c r="S140" s="196">
        <v>0</v>
      </c>
      <c r="T140" s="19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152</v>
      </c>
      <c r="AT140" s="198" t="s">
        <v>147</v>
      </c>
      <c r="AU140" s="198" t="s">
        <v>88</v>
      </c>
      <c r="AY140" s="18" t="s">
        <v>144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86</v>
      </c>
      <c r="BK140" s="199">
        <f>ROUND(I140*H140,2)</f>
        <v>0</v>
      </c>
      <c r="BL140" s="18" t="s">
        <v>152</v>
      </c>
      <c r="BM140" s="198" t="s">
        <v>170</v>
      </c>
    </row>
    <row r="141" spans="1:65" s="13" customFormat="1" ht="10">
      <c r="B141" s="200"/>
      <c r="C141" s="201"/>
      <c r="D141" s="202" t="s">
        <v>154</v>
      </c>
      <c r="E141" s="203" t="s">
        <v>1</v>
      </c>
      <c r="F141" s="204" t="s">
        <v>162</v>
      </c>
      <c r="G141" s="201"/>
      <c r="H141" s="203" t="s">
        <v>1</v>
      </c>
      <c r="I141" s="205"/>
      <c r="J141" s="201"/>
      <c r="K141" s="201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154</v>
      </c>
      <c r="AU141" s="210" t="s">
        <v>88</v>
      </c>
      <c r="AV141" s="13" t="s">
        <v>86</v>
      </c>
      <c r="AW141" s="13" t="s">
        <v>34</v>
      </c>
      <c r="AX141" s="13" t="s">
        <v>78</v>
      </c>
      <c r="AY141" s="210" t="s">
        <v>144</v>
      </c>
    </row>
    <row r="142" spans="1:65" s="14" customFormat="1" ht="10">
      <c r="B142" s="211"/>
      <c r="C142" s="212"/>
      <c r="D142" s="202" t="s">
        <v>154</v>
      </c>
      <c r="E142" s="213" t="s">
        <v>1</v>
      </c>
      <c r="F142" s="214" t="s">
        <v>650</v>
      </c>
      <c r="G142" s="212"/>
      <c r="H142" s="215">
        <v>58.68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154</v>
      </c>
      <c r="AU142" s="221" t="s">
        <v>88</v>
      </c>
      <c r="AV142" s="14" t="s">
        <v>88</v>
      </c>
      <c r="AW142" s="14" t="s">
        <v>34</v>
      </c>
      <c r="AX142" s="14" t="s">
        <v>78</v>
      </c>
      <c r="AY142" s="221" t="s">
        <v>144</v>
      </c>
    </row>
    <row r="143" spans="1:65" s="14" customFormat="1" ht="10">
      <c r="B143" s="211"/>
      <c r="C143" s="212"/>
      <c r="D143" s="202" t="s">
        <v>154</v>
      </c>
      <c r="E143" s="213" t="s">
        <v>1</v>
      </c>
      <c r="F143" s="214" t="s">
        <v>651</v>
      </c>
      <c r="G143" s="212"/>
      <c r="H143" s="215">
        <v>-7.8769999999999998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154</v>
      </c>
      <c r="AU143" s="221" t="s">
        <v>88</v>
      </c>
      <c r="AV143" s="14" t="s">
        <v>88</v>
      </c>
      <c r="AW143" s="14" t="s">
        <v>34</v>
      </c>
      <c r="AX143" s="14" t="s">
        <v>78</v>
      </c>
      <c r="AY143" s="221" t="s">
        <v>144</v>
      </c>
    </row>
    <row r="144" spans="1:65" s="14" customFormat="1" ht="10">
      <c r="B144" s="211"/>
      <c r="C144" s="212"/>
      <c r="D144" s="202" t="s">
        <v>154</v>
      </c>
      <c r="E144" s="213" t="s">
        <v>1</v>
      </c>
      <c r="F144" s="214" t="s">
        <v>652</v>
      </c>
      <c r="G144" s="212"/>
      <c r="H144" s="215">
        <v>3.6970000000000001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154</v>
      </c>
      <c r="AU144" s="221" t="s">
        <v>88</v>
      </c>
      <c r="AV144" s="14" t="s">
        <v>88</v>
      </c>
      <c r="AW144" s="14" t="s">
        <v>34</v>
      </c>
      <c r="AX144" s="14" t="s">
        <v>78</v>
      </c>
      <c r="AY144" s="221" t="s">
        <v>144</v>
      </c>
    </row>
    <row r="145" spans="1:65" s="16" customFormat="1" ht="10">
      <c r="B145" s="233"/>
      <c r="C145" s="234"/>
      <c r="D145" s="202" t="s">
        <v>154</v>
      </c>
      <c r="E145" s="235" t="s">
        <v>1</v>
      </c>
      <c r="F145" s="236" t="s">
        <v>171</v>
      </c>
      <c r="G145" s="234"/>
      <c r="H145" s="237">
        <v>54.5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154</v>
      </c>
      <c r="AU145" s="243" t="s">
        <v>88</v>
      </c>
      <c r="AV145" s="16" t="s">
        <v>145</v>
      </c>
      <c r="AW145" s="16" t="s">
        <v>34</v>
      </c>
      <c r="AX145" s="16" t="s">
        <v>78</v>
      </c>
      <c r="AY145" s="243" t="s">
        <v>144</v>
      </c>
    </row>
    <row r="146" spans="1:65" s="14" customFormat="1" ht="10">
      <c r="B146" s="211"/>
      <c r="C146" s="212"/>
      <c r="D146" s="202" t="s">
        <v>154</v>
      </c>
      <c r="E146" s="213" t="s">
        <v>1</v>
      </c>
      <c r="F146" s="214" t="s">
        <v>653</v>
      </c>
      <c r="G146" s="212"/>
      <c r="H146" s="215">
        <v>21.8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154</v>
      </c>
      <c r="AU146" s="221" t="s">
        <v>88</v>
      </c>
      <c r="AV146" s="14" t="s">
        <v>88</v>
      </c>
      <c r="AW146" s="14" t="s">
        <v>34</v>
      </c>
      <c r="AX146" s="14" t="s">
        <v>86</v>
      </c>
      <c r="AY146" s="221" t="s">
        <v>144</v>
      </c>
    </row>
    <row r="147" spans="1:65" s="2" customFormat="1" ht="22.9" customHeight="1">
      <c r="A147" s="35"/>
      <c r="B147" s="36"/>
      <c r="C147" s="187" t="s">
        <v>145</v>
      </c>
      <c r="D147" s="187" t="s">
        <v>147</v>
      </c>
      <c r="E147" s="188" t="s">
        <v>173</v>
      </c>
      <c r="F147" s="189" t="s">
        <v>174</v>
      </c>
      <c r="G147" s="190" t="s">
        <v>150</v>
      </c>
      <c r="H147" s="191">
        <v>65.400000000000006</v>
      </c>
      <c r="I147" s="192"/>
      <c r="J147" s="193">
        <f>ROUND(I147*H147,2)</f>
        <v>0</v>
      </c>
      <c r="K147" s="189" t="s">
        <v>151</v>
      </c>
      <c r="L147" s="40"/>
      <c r="M147" s="194" t="s">
        <v>1</v>
      </c>
      <c r="N147" s="195" t="s">
        <v>43</v>
      </c>
      <c r="O147" s="72"/>
      <c r="P147" s="196">
        <f>O147*H147</f>
        <v>0</v>
      </c>
      <c r="Q147" s="196">
        <v>2.0999999999999999E-3</v>
      </c>
      <c r="R147" s="196">
        <f>Q147*H147</f>
        <v>0.13733999999999999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152</v>
      </c>
      <c r="AT147" s="198" t="s">
        <v>147</v>
      </c>
      <c r="AU147" s="198" t="s">
        <v>88</v>
      </c>
      <c r="AY147" s="18" t="s">
        <v>144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86</v>
      </c>
      <c r="BK147" s="199">
        <f>ROUND(I147*H147,2)</f>
        <v>0</v>
      </c>
      <c r="BL147" s="18" t="s">
        <v>152</v>
      </c>
      <c r="BM147" s="198" t="s">
        <v>175</v>
      </c>
    </row>
    <row r="148" spans="1:65" s="14" customFormat="1" ht="10">
      <c r="B148" s="211"/>
      <c r="C148" s="212"/>
      <c r="D148" s="202" t="s">
        <v>154</v>
      </c>
      <c r="E148" s="213" t="s">
        <v>1</v>
      </c>
      <c r="F148" s="214" t="s">
        <v>654</v>
      </c>
      <c r="G148" s="212"/>
      <c r="H148" s="215">
        <v>65.400000000000006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154</v>
      </c>
      <c r="AU148" s="221" t="s">
        <v>88</v>
      </c>
      <c r="AV148" s="14" t="s">
        <v>88</v>
      </c>
      <c r="AW148" s="14" t="s">
        <v>34</v>
      </c>
      <c r="AX148" s="14" t="s">
        <v>86</v>
      </c>
      <c r="AY148" s="221" t="s">
        <v>144</v>
      </c>
    </row>
    <row r="149" spans="1:65" s="2" customFormat="1" ht="22.9" customHeight="1">
      <c r="A149" s="35"/>
      <c r="B149" s="36"/>
      <c r="C149" s="187" t="s">
        <v>152</v>
      </c>
      <c r="D149" s="187" t="s">
        <v>147</v>
      </c>
      <c r="E149" s="188" t="s">
        <v>178</v>
      </c>
      <c r="F149" s="189" t="s">
        <v>179</v>
      </c>
      <c r="G149" s="190" t="s">
        <v>150</v>
      </c>
      <c r="H149" s="191">
        <v>3.5</v>
      </c>
      <c r="I149" s="192"/>
      <c r="J149" s="193">
        <f>ROUND(I149*H149,2)</f>
        <v>0</v>
      </c>
      <c r="K149" s="189" t="s">
        <v>151</v>
      </c>
      <c r="L149" s="40"/>
      <c r="M149" s="194" t="s">
        <v>1</v>
      </c>
      <c r="N149" s="195" t="s">
        <v>43</v>
      </c>
      <c r="O149" s="72"/>
      <c r="P149" s="196">
        <f>O149*H149</f>
        <v>0</v>
      </c>
      <c r="Q149" s="196">
        <v>4.3800000000000002E-3</v>
      </c>
      <c r="R149" s="196">
        <f>Q149*H149</f>
        <v>1.533E-2</v>
      </c>
      <c r="S149" s="196">
        <v>0</v>
      </c>
      <c r="T149" s="19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152</v>
      </c>
      <c r="AT149" s="198" t="s">
        <v>147</v>
      </c>
      <c r="AU149" s="198" t="s">
        <v>88</v>
      </c>
      <c r="AY149" s="18" t="s">
        <v>144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86</v>
      </c>
      <c r="BK149" s="199">
        <f>ROUND(I149*H149,2)</f>
        <v>0</v>
      </c>
      <c r="BL149" s="18" t="s">
        <v>152</v>
      </c>
      <c r="BM149" s="198" t="s">
        <v>180</v>
      </c>
    </row>
    <row r="150" spans="1:65" s="13" customFormat="1" ht="10">
      <c r="B150" s="200"/>
      <c r="C150" s="201"/>
      <c r="D150" s="202" t="s">
        <v>154</v>
      </c>
      <c r="E150" s="203" t="s">
        <v>1</v>
      </c>
      <c r="F150" s="204" t="s">
        <v>181</v>
      </c>
      <c r="G150" s="201"/>
      <c r="H150" s="203" t="s">
        <v>1</v>
      </c>
      <c r="I150" s="205"/>
      <c r="J150" s="201"/>
      <c r="K150" s="201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154</v>
      </c>
      <c r="AU150" s="210" t="s">
        <v>88</v>
      </c>
      <c r="AV150" s="13" t="s">
        <v>86</v>
      </c>
      <c r="AW150" s="13" t="s">
        <v>34</v>
      </c>
      <c r="AX150" s="13" t="s">
        <v>78</v>
      </c>
      <c r="AY150" s="210" t="s">
        <v>144</v>
      </c>
    </row>
    <row r="151" spans="1:65" s="14" customFormat="1" ht="10">
      <c r="B151" s="211"/>
      <c r="C151" s="212"/>
      <c r="D151" s="202" t="s">
        <v>154</v>
      </c>
      <c r="E151" s="213" t="s">
        <v>1</v>
      </c>
      <c r="F151" s="214" t="s">
        <v>655</v>
      </c>
      <c r="G151" s="212"/>
      <c r="H151" s="215">
        <v>3.5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154</v>
      </c>
      <c r="AU151" s="221" t="s">
        <v>88</v>
      </c>
      <c r="AV151" s="14" t="s">
        <v>88</v>
      </c>
      <c r="AW151" s="14" t="s">
        <v>34</v>
      </c>
      <c r="AX151" s="14" t="s">
        <v>86</v>
      </c>
      <c r="AY151" s="221" t="s">
        <v>144</v>
      </c>
    </row>
    <row r="152" spans="1:65" s="2" customFormat="1" ht="22.9" customHeight="1">
      <c r="A152" s="35"/>
      <c r="B152" s="36"/>
      <c r="C152" s="187" t="s">
        <v>177</v>
      </c>
      <c r="D152" s="187" t="s">
        <v>147</v>
      </c>
      <c r="E152" s="188" t="s">
        <v>183</v>
      </c>
      <c r="F152" s="189" t="s">
        <v>184</v>
      </c>
      <c r="G152" s="190" t="s">
        <v>150</v>
      </c>
      <c r="H152" s="191">
        <v>52.7</v>
      </c>
      <c r="I152" s="192"/>
      <c r="J152" s="193">
        <f>ROUND(I152*H152,2)</f>
        <v>0</v>
      </c>
      <c r="K152" s="189" t="s">
        <v>151</v>
      </c>
      <c r="L152" s="40"/>
      <c r="M152" s="194" t="s">
        <v>1</v>
      </c>
      <c r="N152" s="195" t="s">
        <v>43</v>
      </c>
      <c r="O152" s="72"/>
      <c r="P152" s="196">
        <f>O152*H152</f>
        <v>0</v>
      </c>
      <c r="Q152" s="196">
        <v>3.0000000000000001E-3</v>
      </c>
      <c r="R152" s="196">
        <f>Q152*H152</f>
        <v>0.15810000000000002</v>
      </c>
      <c r="S152" s="196">
        <v>0</v>
      </c>
      <c r="T152" s="19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8" t="s">
        <v>152</v>
      </c>
      <c r="AT152" s="198" t="s">
        <v>147</v>
      </c>
      <c r="AU152" s="198" t="s">
        <v>88</v>
      </c>
      <c r="AY152" s="18" t="s">
        <v>144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86</v>
      </c>
      <c r="BK152" s="199">
        <f>ROUND(I152*H152,2)</f>
        <v>0</v>
      </c>
      <c r="BL152" s="18" t="s">
        <v>152</v>
      </c>
      <c r="BM152" s="198" t="s">
        <v>185</v>
      </c>
    </row>
    <row r="153" spans="1:65" s="13" customFormat="1" ht="10">
      <c r="B153" s="200"/>
      <c r="C153" s="201"/>
      <c r="D153" s="202" t="s">
        <v>154</v>
      </c>
      <c r="E153" s="203" t="s">
        <v>1</v>
      </c>
      <c r="F153" s="204" t="s">
        <v>162</v>
      </c>
      <c r="G153" s="201"/>
      <c r="H153" s="203" t="s">
        <v>1</v>
      </c>
      <c r="I153" s="205"/>
      <c r="J153" s="201"/>
      <c r="K153" s="201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154</v>
      </c>
      <c r="AU153" s="210" t="s">
        <v>88</v>
      </c>
      <c r="AV153" s="13" t="s">
        <v>86</v>
      </c>
      <c r="AW153" s="13" t="s">
        <v>34</v>
      </c>
      <c r="AX153" s="13" t="s">
        <v>78</v>
      </c>
      <c r="AY153" s="210" t="s">
        <v>144</v>
      </c>
    </row>
    <row r="154" spans="1:65" s="14" customFormat="1" ht="10">
      <c r="B154" s="211"/>
      <c r="C154" s="212"/>
      <c r="D154" s="202" t="s">
        <v>154</v>
      </c>
      <c r="E154" s="213" t="s">
        <v>1</v>
      </c>
      <c r="F154" s="214" t="s">
        <v>650</v>
      </c>
      <c r="G154" s="212"/>
      <c r="H154" s="215">
        <v>58.68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154</v>
      </c>
      <c r="AU154" s="221" t="s">
        <v>88</v>
      </c>
      <c r="AV154" s="14" t="s">
        <v>88</v>
      </c>
      <c r="AW154" s="14" t="s">
        <v>34</v>
      </c>
      <c r="AX154" s="14" t="s">
        <v>78</v>
      </c>
      <c r="AY154" s="221" t="s">
        <v>144</v>
      </c>
    </row>
    <row r="155" spans="1:65" s="14" customFormat="1" ht="10">
      <c r="B155" s="211"/>
      <c r="C155" s="212"/>
      <c r="D155" s="202" t="s">
        <v>154</v>
      </c>
      <c r="E155" s="213" t="s">
        <v>1</v>
      </c>
      <c r="F155" s="214" t="s">
        <v>651</v>
      </c>
      <c r="G155" s="212"/>
      <c r="H155" s="215">
        <v>-7.8769999999999998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154</v>
      </c>
      <c r="AU155" s="221" t="s">
        <v>88</v>
      </c>
      <c r="AV155" s="14" t="s">
        <v>88</v>
      </c>
      <c r="AW155" s="14" t="s">
        <v>34</v>
      </c>
      <c r="AX155" s="14" t="s">
        <v>78</v>
      </c>
      <c r="AY155" s="221" t="s">
        <v>144</v>
      </c>
    </row>
    <row r="156" spans="1:65" s="14" customFormat="1" ht="10">
      <c r="B156" s="211"/>
      <c r="C156" s="212"/>
      <c r="D156" s="202" t="s">
        <v>154</v>
      </c>
      <c r="E156" s="213" t="s">
        <v>1</v>
      </c>
      <c r="F156" s="214" t="s">
        <v>652</v>
      </c>
      <c r="G156" s="212"/>
      <c r="H156" s="215">
        <v>3.6970000000000001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154</v>
      </c>
      <c r="AU156" s="221" t="s">
        <v>88</v>
      </c>
      <c r="AV156" s="14" t="s">
        <v>88</v>
      </c>
      <c r="AW156" s="14" t="s">
        <v>34</v>
      </c>
      <c r="AX156" s="14" t="s">
        <v>78</v>
      </c>
      <c r="AY156" s="221" t="s">
        <v>144</v>
      </c>
    </row>
    <row r="157" spans="1:65" s="14" customFormat="1" ht="10">
      <c r="B157" s="211"/>
      <c r="C157" s="212"/>
      <c r="D157" s="202" t="s">
        <v>154</v>
      </c>
      <c r="E157" s="213" t="s">
        <v>1</v>
      </c>
      <c r="F157" s="214" t="s">
        <v>166</v>
      </c>
      <c r="G157" s="212"/>
      <c r="H157" s="215">
        <v>-1.8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154</v>
      </c>
      <c r="AU157" s="221" t="s">
        <v>88</v>
      </c>
      <c r="AV157" s="14" t="s">
        <v>88</v>
      </c>
      <c r="AW157" s="14" t="s">
        <v>34</v>
      </c>
      <c r="AX157" s="14" t="s">
        <v>78</v>
      </c>
      <c r="AY157" s="221" t="s">
        <v>144</v>
      </c>
    </row>
    <row r="158" spans="1:65" s="15" customFormat="1" ht="10">
      <c r="B158" s="222"/>
      <c r="C158" s="223"/>
      <c r="D158" s="202" t="s">
        <v>154</v>
      </c>
      <c r="E158" s="224" t="s">
        <v>1</v>
      </c>
      <c r="F158" s="225" t="s">
        <v>167</v>
      </c>
      <c r="G158" s="223"/>
      <c r="H158" s="226">
        <v>52.7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154</v>
      </c>
      <c r="AU158" s="232" t="s">
        <v>88</v>
      </c>
      <c r="AV158" s="15" t="s">
        <v>152</v>
      </c>
      <c r="AW158" s="15" t="s">
        <v>34</v>
      </c>
      <c r="AX158" s="15" t="s">
        <v>86</v>
      </c>
      <c r="AY158" s="232" t="s">
        <v>144</v>
      </c>
    </row>
    <row r="159" spans="1:65" s="2" customFormat="1" ht="14.5" customHeight="1">
      <c r="A159" s="35"/>
      <c r="B159" s="36"/>
      <c r="C159" s="187" t="s">
        <v>157</v>
      </c>
      <c r="D159" s="187" t="s">
        <v>147</v>
      </c>
      <c r="E159" s="188" t="s">
        <v>197</v>
      </c>
      <c r="F159" s="189" t="s">
        <v>198</v>
      </c>
      <c r="G159" s="190" t="s">
        <v>150</v>
      </c>
      <c r="H159" s="191">
        <v>15</v>
      </c>
      <c r="I159" s="192"/>
      <c r="J159" s="193">
        <f>ROUND(I159*H159,2)</f>
        <v>0</v>
      </c>
      <c r="K159" s="189" t="s">
        <v>151</v>
      </c>
      <c r="L159" s="40"/>
      <c r="M159" s="194" t="s">
        <v>1</v>
      </c>
      <c r="N159" s="195" t="s">
        <v>43</v>
      </c>
      <c r="O159" s="7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152</v>
      </c>
      <c r="AT159" s="198" t="s">
        <v>147</v>
      </c>
      <c r="AU159" s="198" t="s">
        <v>88</v>
      </c>
      <c r="AY159" s="18" t="s">
        <v>144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86</v>
      </c>
      <c r="BK159" s="199">
        <f>ROUND(I159*H159,2)</f>
        <v>0</v>
      </c>
      <c r="BL159" s="18" t="s">
        <v>152</v>
      </c>
      <c r="BM159" s="198" t="s">
        <v>199</v>
      </c>
    </row>
    <row r="160" spans="1:65" s="2" customFormat="1" ht="22.9" customHeight="1">
      <c r="A160" s="35"/>
      <c r="B160" s="36"/>
      <c r="C160" s="187" t="s">
        <v>186</v>
      </c>
      <c r="D160" s="187" t="s">
        <v>147</v>
      </c>
      <c r="E160" s="188" t="s">
        <v>201</v>
      </c>
      <c r="F160" s="189" t="s">
        <v>202</v>
      </c>
      <c r="G160" s="190" t="s">
        <v>150</v>
      </c>
      <c r="H160" s="191">
        <v>6.3010000000000002</v>
      </c>
      <c r="I160" s="192"/>
      <c r="J160" s="193">
        <f>ROUND(I160*H160,2)</f>
        <v>0</v>
      </c>
      <c r="K160" s="189" t="s">
        <v>151</v>
      </c>
      <c r="L160" s="40"/>
      <c r="M160" s="194" t="s">
        <v>1</v>
      </c>
      <c r="N160" s="195" t="s">
        <v>43</v>
      </c>
      <c r="O160" s="72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8" t="s">
        <v>152</v>
      </c>
      <c r="AT160" s="198" t="s">
        <v>147</v>
      </c>
      <c r="AU160" s="198" t="s">
        <v>88</v>
      </c>
      <c r="AY160" s="18" t="s">
        <v>144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8" t="s">
        <v>86</v>
      </c>
      <c r="BK160" s="199">
        <f>ROUND(I160*H160,2)</f>
        <v>0</v>
      </c>
      <c r="BL160" s="18" t="s">
        <v>152</v>
      </c>
      <c r="BM160" s="198" t="s">
        <v>203</v>
      </c>
    </row>
    <row r="161" spans="1:65" s="14" customFormat="1" ht="10">
      <c r="B161" s="211"/>
      <c r="C161" s="212"/>
      <c r="D161" s="202" t="s">
        <v>154</v>
      </c>
      <c r="E161" s="213" t="s">
        <v>1</v>
      </c>
      <c r="F161" s="214" t="s">
        <v>656</v>
      </c>
      <c r="G161" s="212"/>
      <c r="H161" s="215">
        <v>6.3010000000000002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154</v>
      </c>
      <c r="AU161" s="221" t="s">
        <v>88</v>
      </c>
      <c r="AV161" s="14" t="s">
        <v>88</v>
      </c>
      <c r="AW161" s="14" t="s">
        <v>34</v>
      </c>
      <c r="AX161" s="14" t="s">
        <v>86</v>
      </c>
      <c r="AY161" s="221" t="s">
        <v>144</v>
      </c>
    </row>
    <row r="162" spans="1:65" s="2" customFormat="1" ht="31" customHeight="1">
      <c r="A162" s="35"/>
      <c r="B162" s="36"/>
      <c r="C162" s="187" t="s">
        <v>192</v>
      </c>
      <c r="D162" s="187" t="s">
        <v>147</v>
      </c>
      <c r="E162" s="188" t="s">
        <v>206</v>
      </c>
      <c r="F162" s="189" t="s">
        <v>207</v>
      </c>
      <c r="G162" s="190" t="s">
        <v>150</v>
      </c>
      <c r="H162" s="191">
        <v>0.92</v>
      </c>
      <c r="I162" s="192"/>
      <c r="J162" s="193">
        <f>ROUND(I162*H162,2)</f>
        <v>0</v>
      </c>
      <c r="K162" s="189" t="s">
        <v>151</v>
      </c>
      <c r="L162" s="40"/>
      <c r="M162" s="194" t="s">
        <v>1</v>
      </c>
      <c r="N162" s="195" t="s">
        <v>43</v>
      </c>
      <c r="O162" s="72"/>
      <c r="P162" s="196">
        <f>O162*H162</f>
        <v>0</v>
      </c>
      <c r="Q162" s="196">
        <v>4.1000000000000003E-3</v>
      </c>
      <c r="R162" s="196">
        <f>Q162*H162</f>
        <v>3.7720000000000006E-3</v>
      </c>
      <c r="S162" s="196">
        <v>0</v>
      </c>
      <c r="T162" s="19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8" t="s">
        <v>152</v>
      </c>
      <c r="AT162" s="198" t="s">
        <v>147</v>
      </c>
      <c r="AU162" s="198" t="s">
        <v>88</v>
      </c>
      <c r="AY162" s="18" t="s">
        <v>144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86</v>
      </c>
      <c r="BK162" s="199">
        <f>ROUND(I162*H162,2)</f>
        <v>0</v>
      </c>
      <c r="BL162" s="18" t="s">
        <v>152</v>
      </c>
      <c r="BM162" s="198" t="s">
        <v>208</v>
      </c>
    </row>
    <row r="163" spans="1:65" s="13" customFormat="1" ht="10">
      <c r="B163" s="200"/>
      <c r="C163" s="201"/>
      <c r="D163" s="202" t="s">
        <v>154</v>
      </c>
      <c r="E163" s="203" t="s">
        <v>1</v>
      </c>
      <c r="F163" s="204" t="s">
        <v>209</v>
      </c>
      <c r="G163" s="201"/>
      <c r="H163" s="203" t="s">
        <v>1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154</v>
      </c>
      <c r="AU163" s="210" t="s">
        <v>88</v>
      </c>
      <c r="AV163" s="13" t="s">
        <v>86</v>
      </c>
      <c r="AW163" s="13" t="s">
        <v>34</v>
      </c>
      <c r="AX163" s="13" t="s">
        <v>78</v>
      </c>
      <c r="AY163" s="210" t="s">
        <v>144</v>
      </c>
    </row>
    <row r="164" spans="1:65" s="14" customFormat="1" ht="10">
      <c r="B164" s="211"/>
      <c r="C164" s="212"/>
      <c r="D164" s="202" t="s">
        <v>154</v>
      </c>
      <c r="E164" s="213" t="s">
        <v>1</v>
      </c>
      <c r="F164" s="214" t="s">
        <v>657</v>
      </c>
      <c r="G164" s="212"/>
      <c r="H164" s="215">
        <v>0.92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154</v>
      </c>
      <c r="AU164" s="221" t="s">
        <v>88</v>
      </c>
      <c r="AV164" s="14" t="s">
        <v>88</v>
      </c>
      <c r="AW164" s="14" t="s">
        <v>34</v>
      </c>
      <c r="AX164" s="14" t="s">
        <v>86</v>
      </c>
      <c r="AY164" s="221" t="s">
        <v>144</v>
      </c>
    </row>
    <row r="165" spans="1:65" s="2" customFormat="1" ht="22.9" customHeight="1">
      <c r="A165" s="35"/>
      <c r="B165" s="36"/>
      <c r="C165" s="187" t="s">
        <v>196</v>
      </c>
      <c r="D165" s="187" t="s">
        <v>147</v>
      </c>
      <c r="E165" s="188" t="s">
        <v>212</v>
      </c>
      <c r="F165" s="189" t="s">
        <v>213</v>
      </c>
      <c r="G165" s="190" t="s">
        <v>150</v>
      </c>
      <c r="H165" s="191">
        <v>0.92</v>
      </c>
      <c r="I165" s="192"/>
      <c r="J165" s="193">
        <f>ROUND(I165*H165,2)</f>
        <v>0</v>
      </c>
      <c r="K165" s="189" t="s">
        <v>151</v>
      </c>
      <c r="L165" s="40"/>
      <c r="M165" s="194" t="s">
        <v>1</v>
      </c>
      <c r="N165" s="195" t="s">
        <v>43</v>
      </c>
      <c r="O165" s="72"/>
      <c r="P165" s="196">
        <f>O165*H165</f>
        <v>0</v>
      </c>
      <c r="Q165" s="196">
        <v>7.1199999999999996E-3</v>
      </c>
      <c r="R165" s="196">
        <f>Q165*H165</f>
        <v>6.5503999999999996E-3</v>
      </c>
      <c r="S165" s="196">
        <v>0</v>
      </c>
      <c r="T165" s="19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8" t="s">
        <v>152</v>
      </c>
      <c r="AT165" s="198" t="s">
        <v>147</v>
      </c>
      <c r="AU165" s="198" t="s">
        <v>88</v>
      </c>
      <c r="AY165" s="18" t="s">
        <v>144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8" t="s">
        <v>86</v>
      </c>
      <c r="BK165" s="199">
        <f>ROUND(I165*H165,2)</f>
        <v>0</v>
      </c>
      <c r="BL165" s="18" t="s">
        <v>152</v>
      </c>
      <c r="BM165" s="198" t="s">
        <v>214</v>
      </c>
    </row>
    <row r="166" spans="1:65" s="2" customFormat="1" ht="22.9" customHeight="1">
      <c r="A166" s="35"/>
      <c r="B166" s="36"/>
      <c r="C166" s="187" t="s">
        <v>200</v>
      </c>
      <c r="D166" s="187" t="s">
        <v>147</v>
      </c>
      <c r="E166" s="188" t="s">
        <v>216</v>
      </c>
      <c r="F166" s="189" t="s">
        <v>217</v>
      </c>
      <c r="G166" s="190" t="s">
        <v>150</v>
      </c>
      <c r="H166" s="191">
        <v>0.92</v>
      </c>
      <c r="I166" s="192"/>
      <c r="J166" s="193">
        <f>ROUND(I166*H166,2)</f>
        <v>0</v>
      </c>
      <c r="K166" s="189" t="s">
        <v>151</v>
      </c>
      <c r="L166" s="40"/>
      <c r="M166" s="194" t="s">
        <v>1</v>
      </c>
      <c r="N166" s="195" t="s">
        <v>43</v>
      </c>
      <c r="O166" s="7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152</v>
      </c>
      <c r="AT166" s="198" t="s">
        <v>147</v>
      </c>
      <c r="AU166" s="198" t="s">
        <v>88</v>
      </c>
      <c r="AY166" s="18" t="s">
        <v>144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86</v>
      </c>
      <c r="BK166" s="199">
        <f>ROUND(I166*H166,2)</f>
        <v>0</v>
      </c>
      <c r="BL166" s="18" t="s">
        <v>152</v>
      </c>
      <c r="BM166" s="198" t="s">
        <v>218</v>
      </c>
    </row>
    <row r="167" spans="1:65" s="12" customFormat="1" ht="22.75" customHeight="1">
      <c r="B167" s="171"/>
      <c r="C167" s="172"/>
      <c r="D167" s="173" t="s">
        <v>77</v>
      </c>
      <c r="E167" s="185" t="s">
        <v>196</v>
      </c>
      <c r="F167" s="185" t="s">
        <v>219</v>
      </c>
      <c r="G167" s="172"/>
      <c r="H167" s="172"/>
      <c r="I167" s="175"/>
      <c r="J167" s="186">
        <f>BK167</f>
        <v>0</v>
      </c>
      <c r="K167" s="172"/>
      <c r="L167" s="177"/>
      <c r="M167" s="178"/>
      <c r="N167" s="179"/>
      <c r="O167" s="179"/>
      <c r="P167" s="180">
        <f>SUM(P168:P175)</f>
        <v>0</v>
      </c>
      <c r="Q167" s="179"/>
      <c r="R167" s="180">
        <f>SUM(R168:R175)</f>
        <v>6.1445599999999994E-3</v>
      </c>
      <c r="S167" s="179"/>
      <c r="T167" s="181">
        <f>SUM(T168:T175)</f>
        <v>0.12967600000000001</v>
      </c>
      <c r="AR167" s="182" t="s">
        <v>86</v>
      </c>
      <c r="AT167" s="183" t="s">
        <v>77</v>
      </c>
      <c r="AU167" s="183" t="s">
        <v>86</v>
      </c>
      <c r="AY167" s="182" t="s">
        <v>144</v>
      </c>
      <c r="BK167" s="184">
        <f>SUM(BK168:BK175)</f>
        <v>0</v>
      </c>
    </row>
    <row r="168" spans="1:65" s="2" customFormat="1" ht="31" customHeight="1">
      <c r="A168" s="35"/>
      <c r="B168" s="36"/>
      <c r="C168" s="187" t="s">
        <v>205</v>
      </c>
      <c r="D168" s="187" t="s">
        <v>147</v>
      </c>
      <c r="E168" s="188" t="s">
        <v>221</v>
      </c>
      <c r="F168" s="189" t="s">
        <v>222</v>
      </c>
      <c r="G168" s="190" t="s">
        <v>150</v>
      </c>
      <c r="H168" s="191">
        <v>40.311999999999998</v>
      </c>
      <c r="I168" s="192"/>
      <c r="J168" s="193">
        <f>ROUND(I168*H168,2)</f>
        <v>0</v>
      </c>
      <c r="K168" s="189" t="s">
        <v>151</v>
      </c>
      <c r="L168" s="40"/>
      <c r="M168" s="194" t="s">
        <v>1</v>
      </c>
      <c r="N168" s="195" t="s">
        <v>43</v>
      </c>
      <c r="O168" s="72"/>
      <c r="P168" s="196">
        <f>O168*H168</f>
        <v>0</v>
      </c>
      <c r="Q168" s="196">
        <v>1.2999999999999999E-4</v>
      </c>
      <c r="R168" s="196">
        <f>Q168*H168</f>
        <v>5.2405599999999991E-3</v>
      </c>
      <c r="S168" s="196">
        <v>0</v>
      </c>
      <c r="T168" s="19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8" t="s">
        <v>152</v>
      </c>
      <c r="AT168" s="198" t="s">
        <v>147</v>
      </c>
      <c r="AU168" s="198" t="s">
        <v>88</v>
      </c>
      <c r="AY168" s="18" t="s">
        <v>144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8" t="s">
        <v>86</v>
      </c>
      <c r="BK168" s="199">
        <f>ROUND(I168*H168,2)</f>
        <v>0</v>
      </c>
      <c r="BL168" s="18" t="s">
        <v>152</v>
      </c>
      <c r="BM168" s="198" t="s">
        <v>223</v>
      </c>
    </row>
    <row r="169" spans="1:65" s="13" customFormat="1" ht="10">
      <c r="B169" s="200"/>
      <c r="C169" s="201"/>
      <c r="D169" s="202" t="s">
        <v>154</v>
      </c>
      <c r="E169" s="203" t="s">
        <v>1</v>
      </c>
      <c r="F169" s="204" t="s">
        <v>224</v>
      </c>
      <c r="G169" s="201"/>
      <c r="H169" s="203" t="s">
        <v>1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154</v>
      </c>
      <c r="AU169" s="210" t="s">
        <v>88</v>
      </c>
      <c r="AV169" s="13" t="s">
        <v>86</v>
      </c>
      <c r="AW169" s="13" t="s">
        <v>34</v>
      </c>
      <c r="AX169" s="13" t="s">
        <v>78</v>
      </c>
      <c r="AY169" s="210" t="s">
        <v>144</v>
      </c>
    </row>
    <row r="170" spans="1:65" s="14" customFormat="1" ht="10">
      <c r="B170" s="211"/>
      <c r="C170" s="212"/>
      <c r="D170" s="202" t="s">
        <v>154</v>
      </c>
      <c r="E170" s="213" t="s">
        <v>1</v>
      </c>
      <c r="F170" s="214" t="s">
        <v>658</v>
      </c>
      <c r="G170" s="212"/>
      <c r="H170" s="215">
        <v>17.712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154</v>
      </c>
      <c r="AU170" s="221" t="s">
        <v>88</v>
      </c>
      <c r="AV170" s="14" t="s">
        <v>88</v>
      </c>
      <c r="AW170" s="14" t="s">
        <v>34</v>
      </c>
      <c r="AX170" s="14" t="s">
        <v>78</v>
      </c>
      <c r="AY170" s="221" t="s">
        <v>144</v>
      </c>
    </row>
    <row r="171" spans="1:65" s="14" customFormat="1" ht="10">
      <c r="B171" s="211"/>
      <c r="C171" s="212"/>
      <c r="D171" s="202" t="s">
        <v>154</v>
      </c>
      <c r="E171" s="213" t="s">
        <v>1</v>
      </c>
      <c r="F171" s="214" t="s">
        <v>659</v>
      </c>
      <c r="G171" s="212"/>
      <c r="H171" s="215">
        <v>22.6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154</v>
      </c>
      <c r="AU171" s="221" t="s">
        <v>88</v>
      </c>
      <c r="AV171" s="14" t="s">
        <v>88</v>
      </c>
      <c r="AW171" s="14" t="s">
        <v>34</v>
      </c>
      <c r="AX171" s="14" t="s">
        <v>78</v>
      </c>
      <c r="AY171" s="221" t="s">
        <v>144</v>
      </c>
    </row>
    <row r="172" spans="1:65" s="15" customFormat="1" ht="10">
      <c r="B172" s="222"/>
      <c r="C172" s="223"/>
      <c r="D172" s="202" t="s">
        <v>154</v>
      </c>
      <c r="E172" s="224" t="s">
        <v>1</v>
      </c>
      <c r="F172" s="225" t="s">
        <v>167</v>
      </c>
      <c r="G172" s="223"/>
      <c r="H172" s="226">
        <v>40.311999999999998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154</v>
      </c>
      <c r="AU172" s="232" t="s">
        <v>88</v>
      </c>
      <c r="AV172" s="15" t="s">
        <v>152</v>
      </c>
      <c r="AW172" s="15" t="s">
        <v>34</v>
      </c>
      <c r="AX172" s="15" t="s">
        <v>86</v>
      </c>
      <c r="AY172" s="232" t="s">
        <v>144</v>
      </c>
    </row>
    <row r="173" spans="1:65" s="2" customFormat="1" ht="22.9" customHeight="1">
      <c r="A173" s="35"/>
      <c r="B173" s="36"/>
      <c r="C173" s="187" t="s">
        <v>211</v>
      </c>
      <c r="D173" s="187" t="s">
        <v>147</v>
      </c>
      <c r="E173" s="188" t="s">
        <v>227</v>
      </c>
      <c r="F173" s="189" t="s">
        <v>228</v>
      </c>
      <c r="G173" s="190" t="s">
        <v>150</v>
      </c>
      <c r="H173" s="191">
        <v>22.6</v>
      </c>
      <c r="I173" s="192"/>
      <c r="J173" s="193">
        <f>ROUND(I173*H173,2)</f>
        <v>0</v>
      </c>
      <c r="K173" s="189" t="s">
        <v>151</v>
      </c>
      <c r="L173" s="40"/>
      <c r="M173" s="194" t="s">
        <v>1</v>
      </c>
      <c r="N173" s="195" t="s">
        <v>43</v>
      </c>
      <c r="O173" s="72"/>
      <c r="P173" s="196">
        <f>O173*H173</f>
        <v>0</v>
      </c>
      <c r="Q173" s="196">
        <v>4.0000000000000003E-5</v>
      </c>
      <c r="R173" s="196">
        <f>Q173*H173</f>
        <v>9.0400000000000018E-4</v>
      </c>
      <c r="S173" s="196">
        <v>0</v>
      </c>
      <c r="T173" s="19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152</v>
      </c>
      <c r="AT173" s="198" t="s">
        <v>147</v>
      </c>
      <c r="AU173" s="198" t="s">
        <v>88</v>
      </c>
      <c r="AY173" s="18" t="s">
        <v>144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86</v>
      </c>
      <c r="BK173" s="199">
        <f>ROUND(I173*H173,2)</f>
        <v>0</v>
      </c>
      <c r="BL173" s="18" t="s">
        <v>152</v>
      </c>
      <c r="BM173" s="198" t="s">
        <v>229</v>
      </c>
    </row>
    <row r="174" spans="1:65" s="2" customFormat="1" ht="22.9" customHeight="1">
      <c r="A174" s="35"/>
      <c r="B174" s="36"/>
      <c r="C174" s="187" t="s">
        <v>215</v>
      </c>
      <c r="D174" s="187" t="s">
        <v>147</v>
      </c>
      <c r="E174" s="188" t="s">
        <v>236</v>
      </c>
      <c r="F174" s="189" t="s">
        <v>237</v>
      </c>
      <c r="G174" s="190" t="s">
        <v>150</v>
      </c>
      <c r="H174" s="191">
        <v>1.907</v>
      </c>
      <c r="I174" s="192"/>
      <c r="J174" s="193">
        <f>ROUND(I174*H174,2)</f>
        <v>0</v>
      </c>
      <c r="K174" s="189" t="s">
        <v>151</v>
      </c>
      <c r="L174" s="40"/>
      <c r="M174" s="194" t="s">
        <v>1</v>
      </c>
      <c r="N174" s="195" t="s">
        <v>43</v>
      </c>
      <c r="O174" s="72"/>
      <c r="P174" s="196">
        <f>O174*H174</f>
        <v>0</v>
      </c>
      <c r="Q174" s="196">
        <v>0</v>
      </c>
      <c r="R174" s="196">
        <f>Q174*H174</f>
        <v>0</v>
      </c>
      <c r="S174" s="196">
        <v>6.8000000000000005E-2</v>
      </c>
      <c r="T174" s="197">
        <f>S174*H174</f>
        <v>0.12967600000000001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8" t="s">
        <v>152</v>
      </c>
      <c r="AT174" s="198" t="s">
        <v>147</v>
      </c>
      <c r="AU174" s="198" t="s">
        <v>88</v>
      </c>
      <c r="AY174" s="18" t="s">
        <v>144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8" t="s">
        <v>86</v>
      </c>
      <c r="BK174" s="199">
        <f>ROUND(I174*H174,2)</f>
        <v>0</v>
      </c>
      <c r="BL174" s="18" t="s">
        <v>152</v>
      </c>
      <c r="BM174" s="198" t="s">
        <v>238</v>
      </c>
    </row>
    <row r="175" spans="1:65" s="14" customFormat="1" ht="10">
      <c r="B175" s="211"/>
      <c r="C175" s="212"/>
      <c r="D175" s="202" t="s">
        <v>154</v>
      </c>
      <c r="E175" s="213" t="s">
        <v>1</v>
      </c>
      <c r="F175" s="214" t="s">
        <v>660</v>
      </c>
      <c r="G175" s="212"/>
      <c r="H175" s="215">
        <v>1.907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154</v>
      </c>
      <c r="AU175" s="221" t="s">
        <v>88</v>
      </c>
      <c r="AV175" s="14" t="s">
        <v>88</v>
      </c>
      <c r="AW175" s="14" t="s">
        <v>34</v>
      </c>
      <c r="AX175" s="14" t="s">
        <v>86</v>
      </c>
      <c r="AY175" s="221" t="s">
        <v>144</v>
      </c>
    </row>
    <row r="176" spans="1:65" s="12" customFormat="1" ht="22.75" customHeight="1">
      <c r="B176" s="171"/>
      <c r="C176" s="172"/>
      <c r="D176" s="173" t="s">
        <v>77</v>
      </c>
      <c r="E176" s="185" t="s">
        <v>240</v>
      </c>
      <c r="F176" s="185" t="s">
        <v>241</v>
      </c>
      <c r="G176" s="172"/>
      <c r="H176" s="172"/>
      <c r="I176" s="175"/>
      <c r="J176" s="186">
        <f>BK176</f>
        <v>0</v>
      </c>
      <c r="K176" s="172"/>
      <c r="L176" s="177"/>
      <c r="M176" s="178"/>
      <c r="N176" s="179"/>
      <c r="O176" s="179"/>
      <c r="P176" s="180">
        <f>SUM(P177:P181)</f>
        <v>0</v>
      </c>
      <c r="Q176" s="179"/>
      <c r="R176" s="180">
        <f>SUM(R177:R181)</f>
        <v>0</v>
      </c>
      <c r="S176" s="179"/>
      <c r="T176" s="181">
        <f>SUM(T177:T181)</f>
        <v>0</v>
      </c>
      <c r="AR176" s="182" t="s">
        <v>86</v>
      </c>
      <c r="AT176" s="183" t="s">
        <v>77</v>
      </c>
      <c r="AU176" s="183" t="s">
        <v>86</v>
      </c>
      <c r="AY176" s="182" t="s">
        <v>144</v>
      </c>
      <c r="BK176" s="184">
        <f>SUM(BK177:BK181)</f>
        <v>0</v>
      </c>
    </row>
    <row r="177" spans="1:65" s="2" customFormat="1" ht="22.9" customHeight="1">
      <c r="A177" s="35"/>
      <c r="B177" s="36"/>
      <c r="C177" s="187" t="s">
        <v>220</v>
      </c>
      <c r="D177" s="187" t="s">
        <v>147</v>
      </c>
      <c r="E177" s="188" t="s">
        <v>661</v>
      </c>
      <c r="F177" s="189" t="s">
        <v>662</v>
      </c>
      <c r="G177" s="190" t="s">
        <v>245</v>
      </c>
      <c r="H177" s="191">
        <v>0.29599999999999999</v>
      </c>
      <c r="I177" s="192"/>
      <c r="J177" s="193">
        <f>ROUND(I177*H177,2)</f>
        <v>0</v>
      </c>
      <c r="K177" s="189" t="s">
        <v>151</v>
      </c>
      <c r="L177" s="40"/>
      <c r="M177" s="194" t="s">
        <v>1</v>
      </c>
      <c r="N177" s="195" t="s">
        <v>43</v>
      </c>
      <c r="O177" s="72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8" t="s">
        <v>152</v>
      </c>
      <c r="AT177" s="198" t="s">
        <v>147</v>
      </c>
      <c r="AU177" s="198" t="s">
        <v>88</v>
      </c>
      <c r="AY177" s="18" t="s">
        <v>144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8" t="s">
        <v>86</v>
      </c>
      <c r="BK177" s="199">
        <f>ROUND(I177*H177,2)</f>
        <v>0</v>
      </c>
      <c r="BL177" s="18" t="s">
        <v>152</v>
      </c>
      <c r="BM177" s="198" t="s">
        <v>250</v>
      </c>
    </row>
    <row r="178" spans="1:65" s="2" customFormat="1" ht="22.9" customHeight="1">
      <c r="A178" s="35"/>
      <c r="B178" s="36"/>
      <c r="C178" s="187" t="s">
        <v>8</v>
      </c>
      <c r="D178" s="187" t="s">
        <v>147</v>
      </c>
      <c r="E178" s="188" t="s">
        <v>252</v>
      </c>
      <c r="F178" s="189" t="s">
        <v>253</v>
      </c>
      <c r="G178" s="190" t="s">
        <v>245</v>
      </c>
      <c r="H178" s="191">
        <v>0.29599999999999999</v>
      </c>
      <c r="I178" s="192"/>
      <c r="J178" s="193">
        <f>ROUND(I178*H178,2)</f>
        <v>0</v>
      </c>
      <c r="K178" s="189" t="s">
        <v>151</v>
      </c>
      <c r="L178" s="40"/>
      <c r="M178" s="194" t="s">
        <v>1</v>
      </c>
      <c r="N178" s="195" t="s">
        <v>43</v>
      </c>
      <c r="O178" s="72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8" t="s">
        <v>152</v>
      </c>
      <c r="AT178" s="198" t="s">
        <v>147</v>
      </c>
      <c r="AU178" s="198" t="s">
        <v>88</v>
      </c>
      <c r="AY178" s="18" t="s">
        <v>144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86</v>
      </c>
      <c r="BK178" s="199">
        <f>ROUND(I178*H178,2)</f>
        <v>0</v>
      </c>
      <c r="BL178" s="18" t="s">
        <v>152</v>
      </c>
      <c r="BM178" s="198" t="s">
        <v>254</v>
      </c>
    </row>
    <row r="179" spans="1:65" s="2" customFormat="1" ht="22.9" customHeight="1">
      <c r="A179" s="35"/>
      <c r="B179" s="36"/>
      <c r="C179" s="187" t="s">
        <v>230</v>
      </c>
      <c r="D179" s="187" t="s">
        <v>147</v>
      </c>
      <c r="E179" s="188" t="s">
        <v>255</v>
      </c>
      <c r="F179" s="189" t="s">
        <v>256</v>
      </c>
      <c r="G179" s="190" t="s">
        <v>245</v>
      </c>
      <c r="H179" s="191">
        <v>4.1440000000000001</v>
      </c>
      <c r="I179" s="192"/>
      <c r="J179" s="193">
        <f>ROUND(I179*H179,2)</f>
        <v>0</v>
      </c>
      <c r="K179" s="189" t="s">
        <v>151</v>
      </c>
      <c r="L179" s="40"/>
      <c r="M179" s="194" t="s">
        <v>1</v>
      </c>
      <c r="N179" s="195" t="s">
        <v>43</v>
      </c>
      <c r="O179" s="72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8" t="s">
        <v>152</v>
      </c>
      <c r="AT179" s="198" t="s">
        <v>147</v>
      </c>
      <c r="AU179" s="198" t="s">
        <v>88</v>
      </c>
      <c r="AY179" s="18" t="s">
        <v>144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8" t="s">
        <v>86</v>
      </c>
      <c r="BK179" s="199">
        <f>ROUND(I179*H179,2)</f>
        <v>0</v>
      </c>
      <c r="BL179" s="18" t="s">
        <v>152</v>
      </c>
      <c r="BM179" s="198" t="s">
        <v>257</v>
      </c>
    </row>
    <row r="180" spans="1:65" s="14" customFormat="1" ht="10">
      <c r="B180" s="211"/>
      <c r="C180" s="212"/>
      <c r="D180" s="202" t="s">
        <v>154</v>
      </c>
      <c r="E180" s="212"/>
      <c r="F180" s="214" t="s">
        <v>663</v>
      </c>
      <c r="G180" s="212"/>
      <c r="H180" s="215">
        <v>4.1440000000000001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154</v>
      </c>
      <c r="AU180" s="221" t="s">
        <v>88</v>
      </c>
      <c r="AV180" s="14" t="s">
        <v>88</v>
      </c>
      <c r="AW180" s="14" t="s">
        <v>4</v>
      </c>
      <c r="AX180" s="14" t="s">
        <v>86</v>
      </c>
      <c r="AY180" s="221" t="s">
        <v>144</v>
      </c>
    </row>
    <row r="181" spans="1:65" s="2" customFormat="1" ht="31" customHeight="1">
      <c r="A181" s="35"/>
      <c r="B181" s="36"/>
      <c r="C181" s="187" t="s">
        <v>235</v>
      </c>
      <c r="D181" s="187" t="s">
        <v>147</v>
      </c>
      <c r="E181" s="188" t="s">
        <v>260</v>
      </c>
      <c r="F181" s="189" t="s">
        <v>261</v>
      </c>
      <c r="G181" s="190" t="s">
        <v>245</v>
      </c>
      <c r="H181" s="191">
        <v>0.29599999999999999</v>
      </c>
      <c r="I181" s="192"/>
      <c r="J181" s="193">
        <f>ROUND(I181*H181,2)</f>
        <v>0</v>
      </c>
      <c r="K181" s="189" t="s">
        <v>151</v>
      </c>
      <c r="L181" s="40"/>
      <c r="M181" s="194" t="s">
        <v>1</v>
      </c>
      <c r="N181" s="195" t="s">
        <v>43</v>
      </c>
      <c r="O181" s="72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8" t="s">
        <v>152</v>
      </c>
      <c r="AT181" s="198" t="s">
        <v>147</v>
      </c>
      <c r="AU181" s="198" t="s">
        <v>88</v>
      </c>
      <c r="AY181" s="18" t="s">
        <v>144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8" t="s">
        <v>86</v>
      </c>
      <c r="BK181" s="199">
        <f>ROUND(I181*H181,2)</f>
        <v>0</v>
      </c>
      <c r="BL181" s="18" t="s">
        <v>152</v>
      </c>
      <c r="BM181" s="198" t="s">
        <v>262</v>
      </c>
    </row>
    <row r="182" spans="1:65" s="12" customFormat="1" ht="22.75" customHeight="1">
      <c r="B182" s="171"/>
      <c r="C182" s="172"/>
      <c r="D182" s="173" t="s">
        <v>77</v>
      </c>
      <c r="E182" s="185" t="s">
        <v>263</v>
      </c>
      <c r="F182" s="185" t="s">
        <v>264</v>
      </c>
      <c r="G182" s="172"/>
      <c r="H182" s="172"/>
      <c r="I182" s="175"/>
      <c r="J182" s="186">
        <f>BK182</f>
        <v>0</v>
      </c>
      <c r="K182" s="172"/>
      <c r="L182" s="177"/>
      <c r="M182" s="178"/>
      <c r="N182" s="179"/>
      <c r="O182" s="179"/>
      <c r="P182" s="180">
        <f>P183</f>
        <v>0</v>
      </c>
      <c r="Q182" s="179"/>
      <c r="R182" s="180">
        <f>R183</f>
        <v>0</v>
      </c>
      <c r="S182" s="179"/>
      <c r="T182" s="181">
        <f>T183</f>
        <v>0</v>
      </c>
      <c r="AR182" s="182" t="s">
        <v>86</v>
      </c>
      <c r="AT182" s="183" t="s">
        <v>77</v>
      </c>
      <c r="AU182" s="183" t="s">
        <v>86</v>
      </c>
      <c r="AY182" s="182" t="s">
        <v>144</v>
      </c>
      <c r="BK182" s="184">
        <f>BK183</f>
        <v>0</v>
      </c>
    </row>
    <row r="183" spans="1:65" s="2" customFormat="1" ht="41.5" customHeight="1">
      <c r="A183" s="35"/>
      <c r="B183" s="36"/>
      <c r="C183" s="187" t="s">
        <v>242</v>
      </c>
      <c r="D183" s="187" t="s">
        <v>147</v>
      </c>
      <c r="E183" s="188" t="s">
        <v>664</v>
      </c>
      <c r="F183" s="189" t="s">
        <v>665</v>
      </c>
      <c r="G183" s="190" t="s">
        <v>245</v>
      </c>
      <c r="H183" s="191">
        <v>0.46</v>
      </c>
      <c r="I183" s="192"/>
      <c r="J183" s="193">
        <f>ROUND(I183*H183,2)</f>
        <v>0</v>
      </c>
      <c r="K183" s="189" t="s">
        <v>151</v>
      </c>
      <c r="L183" s="40"/>
      <c r="M183" s="194" t="s">
        <v>1</v>
      </c>
      <c r="N183" s="195" t="s">
        <v>43</v>
      </c>
      <c r="O183" s="72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8" t="s">
        <v>152</v>
      </c>
      <c r="AT183" s="198" t="s">
        <v>147</v>
      </c>
      <c r="AU183" s="198" t="s">
        <v>88</v>
      </c>
      <c r="AY183" s="18" t="s">
        <v>144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8" t="s">
        <v>86</v>
      </c>
      <c r="BK183" s="199">
        <f>ROUND(I183*H183,2)</f>
        <v>0</v>
      </c>
      <c r="BL183" s="18" t="s">
        <v>152</v>
      </c>
      <c r="BM183" s="198" t="s">
        <v>268</v>
      </c>
    </row>
    <row r="184" spans="1:65" s="12" customFormat="1" ht="25.9" customHeight="1">
      <c r="B184" s="171"/>
      <c r="C184" s="172"/>
      <c r="D184" s="173" t="s">
        <v>77</v>
      </c>
      <c r="E184" s="174" t="s">
        <v>269</v>
      </c>
      <c r="F184" s="174" t="s">
        <v>270</v>
      </c>
      <c r="G184" s="172"/>
      <c r="H184" s="172"/>
      <c r="I184" s="175"/>
      <c r="J184" s="176">
        <f>BK184</f>
        <v>0</v>
      </c>
      <c r="K184" s="172"/>
      <c r="L184" s="177"/>
      <c r="M184" s="178"/>
      <c r="N184" s="179"/>
      <c r="O184" s="179"/>
      <c r="P184" s="180">
        <f>P185+P198+P211+P222+P239+P262+P277+P297</f>
        <v>0</v>
      </c>
      <c r="Q184" s="179"/>
      <c r="R184" s="180">
        <f>R185+R198+R211+R222+R239+R262+R277+R297</f>
        <v>0.61065589000000009</v>
      </c>
      <c r="S184" s="179"/>
      <c r="T184" s="181">
        <f>T185+T198+T211+T222+T239+T262+T277+T297</f>
        <v>0.16599576000000002</v>
      </c>
      <c r="AR184" s="182" t="s">
        <v>88</v>
      </c>
      <c r="AT184" s="183" t="s">
        <v>77</v>
      </c>
      <c r="AU184" s="183" t="s">
        <v>78</v>
      </c>
      <c r="AY184" s="182" t="s">
        <v>144</v>
      </c>
      <c r="BK184" s="184">
        <f>BK185+BK198+BK211+BK222+BK239+BK262+BK277+BK297</f>
        <v>0</v>
      </c>
    </row>
    <row r="185" spans="1:65" s="12" customFormat="1" ht="22.75" customHeight="1">
      <c r="B185" s="171"/>
      <c r="C185" s="172"/>
      <c r="D185" s="173" t="s">
        <v>77</v>
      </c>
      <c r="E185" s="185" t="s">
        <v>271</v>
      </c>
      <c r="F185" s="185" t="s">
        <v>272</v>
      </c>
      <c r="G185" s="172"/>
      <c r="H185" s="172"/>
      <c r="I185" s="175"/>
      <c r="J185" s="186">
        <f>BK185</f>
        <v>0</v>
      </c>
      <c r="K185" s="172"/>
      <c r="L185" s="177"/>
      <c r="M185" s="178"/>
      <c r="N185" s="179"/>
      <c r="O185" s="179"/>
      <c r="P185" s="180">
        <f>SUM(P186:P197)</f>
        <v>0</v>
      </c>
      <c r="Q185" s="179"/>
      <c r="R185" s="180">
        <f>SUM(R186:R197)</f>
        <v>2.6020000000000001E-2</v>
      </c>
      <c r="S185" s="179"/>
      <c r="T185" s="181">
        <f>SUM(T186:T197)</f>
        <v>3.1870000000000002E-2</v>
      </c>
      <c r="AR185" s="182" t="s">
        <v>88</v>
      </c>
      <c r="AT185" s="183" t="s">
        <v>77</v>
      </c>
      <c r="AU185" s="183" t="s">
        <v>86</v>
      </c>
      <c r="AY185" s="182" t="s">
        <v>144</v>
      </c>
      <c r="BK185" s="184">
        <f>SUM(BK186:BK197)</f>
        <v>0</v>
      </c>
    </row>
    <row r="186" spans="1:65" s="2" customFormat="1" ht="22.9" customHeight="1">
      <c r="A186" s="35"/>
      <c r="B186" s="36"/>
      <c r="C186" s="187" t="s">
        <v>247</v>
      </c>
      <c r="D186" s="187" t="s">
        <v>147</v>
      </c>
      <c r="E186" s="188" t="s">
        <v>274</v>
      </c>
      <c r="F186" s="189" t="s">
        <v>275</v>
      </c>
      <c r="G186" s="190" t="s">
        <v>189</v>
      </c>
      <c r="H186" s="191">
        <v>4</v>
      </c>
      <c r="I186" s="192"/>
      <c r="J186" s="193">
        <f t="shared" ref="J186:J197" si="0">ROUND(I186*H186,2)</f>
        <v>0</v>
      </c>
      <c r="K186" s="189" t="s">
        <v>151</v>
      </c>
      <c r="L186" s="40"/>
      <c r="M186" s="194" t="s">
        <v>1</v>
      </c>
      <c r="N186" s="195" t="s">
        <v>43</v>
      </c>
      <c r="O186" s="72"/>
      <c r="P186" s="196">
        <f t="shared" ref="P186:P197" si="1">O186*H186</f>
        <v>0</v>
      </c>
      <c r="Q186" s="196">
        <v>0</v>
      </c>
      <c r="R186" s="196">
        <f t="shared" ref="R186:R197" si="2">Q186*H186</f>
        <v>0</v>
      </c>
      <c r="S186" s="196">
        <v>0</v>
      </c>
      <c r="T186" s="197">
        <f t="shared" ref="T186:T197" si="3"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8" t="s">
        <v>230</v>
      </c>
      <c r="AT186" s="198" t="s">
        <v>147</v>
      </c>
      <c r="AU186" s="198" t="s">
        <v>88</v>
      </c>
      <c r="AY186" s="18" t="s">
        <v>144</v>
      </c>
      <c r="BE186" s="199">
        <f t="shared" ref="BE186:BE197" si="4">IF(N186="základní",J186,0)</f>
        <v>0</v>
      </c>
      <c r="BF186" s="199">
        <f t="shared" ref="BF186:BF197" si="5">IF(N186="snížená",J186,0)</f>
        <v>0</v>
      </c>
      <c r="BG186" s="199">
        <f t="shared" ref="BG186:BG197" si="6">IF(N186="zákl. přenesená",J186,0)</f>
        <v>0</v>
      </c>
      <c r="BH186" s="199">
        <f t="shared" ref="BH186:BH197" si="7">IF(N186="sníž. přenesená",J186,0)</f>
        <v>0</v>
      </c>
      <c r="BI186" s="199">
        <f t="shared" ref="BI186:BI197" si="8">IF(N186="nulová",J186,0)</f>
        <v>0</v>
      </c>
      <c r="BJ186" s="18" t="s">
        <v>86</v>
      </c>
      <c r="BK186" s="199">
        <f t="shared" ref="BK186:BK197" si="9">ROUND(I186*H186,2)</f>
        <v>0</v>
      </c>
      <c r="BL186" s="18" t="s">
        <v>230</v>
      </c>
      <c r="BM186" s="198" t="s">
        <v>276</v>
      </c>
    </row>
    <row r="187" spans="1:65" s="2" customFormat="1" ht="14.5" customHeight="1">
      <c r="A187" s="35"/>
      <c r="B187" s="36"/>
      <c r="C187" s="187" t="s">
        <v>251</v>
      </c>
      <c r="D187" s="187" t="s">
        <v>147</v>
      </c>
      <c r="E187" s="188" t="s">
        <v>278</v>
      </c>
      <c r="F187" s="189" t="s">
        <v>279</v>
      </c>
      <c r="G187" s="190" t="s">
        <v>280</v>
      </c>
      <c r="H187" s="191">
        <v>1</v>
      </c>
      <c r="I187" s="192"/>
      <c r="J187" s="193">
        <f t="shared" si="0"/>
        <v>0</v>
      </c>
      <c r="K187" s="189" t="s">
        <v>151</v>
      </c>
      <c r="L187" s="40"/>
      <c r="M187" s="194" t="s">
        <v>1</v>
      </c>
      <c r="N187" s="195" t="s">
        <v>43</v>
      </c>
      <c r="O187" s="72"/>
      <c r="P187" s="196">
        <f t="shared" si="1"/>
        <v>0</v>
      </c>
      <c r="Q187" s="196">
        <v>0</v>
      </c>
      <c r="R187" s="196">
        <f t="shared" si="2"/>
        <v>0</v>
      </c>
      <c r="S187" s="196">
        <v>1.9460000000000002E-2</v>
      </c>
      <c r="T187" s="197">
        <f t="shared" si="3"/>
        <v>1.9460000000000002E-2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8" t="s">
        <v>230</v>
      </c>
      <c r="AT187" s="198" t="s">
        <v>147</v>
      </c>
      <c r="AU187" s="198" t="s">
        <v>88</v>
      </c>
      <c r="AY187" s="18" t="s">
        <v>144</v>
      </c>
      <c r="BE187" s="199">
        <f t="shared" si="4"/>
        <v>0</v>
      </c>
      <c r="BF187" s="199">
        <f t="shared" si="5"/>
        <v>0</v>
      </c>
      <c r="BG187" s="199">
        <f t="shared" si="6"/>
        <v>0</v>
      </c>
      <c r="BH187" s="199">
        <f t="shared" si="7"/>
        <v>0</v>
      </c>
      <c r="BI187" s="199">
        <f t="shared" si="8"/>
        <v>0</v>
      </c>
      <c r="BJ187" s="18" t="s">
        <v>86</v>
      </c>
      <c r="BK187" s="199">
        <f t="shared" si="9"/>
        <v>0</v>
      </c>
      <c r="BL187" s="18" t="s">
        <v>230</v>
      </c>
      <c r="BM187" s="198" t="s">
        <v>281</v>
      </c>
    </row>
    <row r="188" spans="1:65" s="2" customFormat="1" ht="14.5" customHeight="1">
      <c r="A188" s="35"/>
      <c r="B188" s="36"/>
      <c r="C188" s="187" t="s">
        <v>7</v>
      </c>
      <c r="D188" s="187" t="s">
        <v>147</v>
      </c>
      <c r="E188" s="188" t="s">
        <v>283</v>
      </c>
      <c r="F188" s="189" t="s">
        <v>284</v>
      </c>
      <c r="G188" s="190" t="s">
        <v>280</v>
      </c>
      <c r="H188" s="191">
        <v>1</v>
      </c>
      <c r="I188" s="192"/>
      <c r="J188" s="193">
        <f t="shared" si="0"/>
        <v>0</v>
      </c>
      <c r="K188" s="189" t="s">
        <v>151</v>
      </c>
      <c r="L188" s="40"/>
      <c r="M188" s="194" t="s">
        <v>1</v>
      </c>
      <c r="N188" s="195" t="s">
        <v>43</v>
      </c>
      <c r="O188" s="72"/>
      <c r="P188" s="196">
        <f t="shared" si="1"/>
        <v>0</v>
      </c>
      <c r="Q188" s="196">
        <v>3.2599999999999999E-3</v>
      </c>
      <c r="R188" s="196">
        <f t="shared" si="2"/>
        <v>3.2599999999999999E-3</v>
      </c>
      <c r="S188" s="196">
        <v>0</v>
      </c>
      <c r="T188" s="197">
        <f t="shared" si="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8" t="s">
        <v>230</v>
      </c>
      <c r="AT188" s="198" t="s">
        <v>147</v>
      </c>
      <c r="AU188" s="198" t="s">
        <v>88</v>
      </c>
      <c r="AY188" s="18" t="s">
        <v>144</v>
      </c>
      <c r="BE188" s="199">
        <f t="shared" si="4"/>
        <v>0</v>
      </c>
      <c r="BF188" s="199">
        <f t="shared" si="5"/>
        <v>0</v>
      </c>
      <c r="BG188" s="199">
        <f t="shared" si="6"/>
        <v>0</v>
      </c>
      <c r="BH188" s="199">
        <f t="shared" si="7"/>
        <v>0</v>
      </c>
      <c r="BI188" s="199">
        <f t="shared" si="8"/>
        <v>0</v>
      </c>
      <c r="BJ188" s="18" t="s">
        <v>86</v>
      </c>
      <c r="BK188" s="199">
        <f t="shared" si="9"/>
        <v>0</v>
      </c>
      <c r="BL188" s="18" t="s">
        <v>230</v>
      </c>
      <c r="BM188" s="198" t="s">
        <v>666</v>
      </c>
    </row>
    <row r="189" spans="1:65" s="2" customFormat="1" ht="14.5" customHeight="1">
      <c r="A189" s="35"/>
      <c r="B189" s="36"/>
      <c r="C189" s="244" t="s">
        <v>259</v>
      </c>
      <c r="D189" s="244" t="s">
        <v>287</v>
      </c>
      <c r="E189" s="245" t="s">
        <v>288</v>
      </c>
      <c r="F189" s="246" t="s">
        <v>289</v>
      </c>
      <c r="G189" s="247" t="s">
        <v>189</v>
      </c>
      <c r="H189" s="248">
        <v>1</v>
      </c>
      <c r="I189" s="249"/>
      <c r="J189" s="250">
        <f t="shared" si="0"/>
        <v>0</v>
      </c>
      <c r="K189" s="246" t="s">
        <v>151</v>
      </c>
      <c r="L189" s="251"/>
      <c r="M189" s="252" t="s">
        <v>1</v>
      </c>
      <c r="N189" s="253" t="s">
        <v>43</v>
      </c>
      <c r="O189" s="72"/>
      <c r="P189" s="196">
        <f t="shared" si="1"/>
        <v>0</v>
      </c>
      <c r="Q189" s="196">
        <v>1.35E-2</v>
      </c>
      <c r="R189" s="196">
        <f t="shared" si="2"/>
        <v>1.35E-2</v>
      </c>
      <c r="S189" s="196">
        <v>0</v>
      </c>
      <c r="T189" s="197">
        <f t="shared" si="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290</v>
      </c>
      <c r="AT189" s="198" t="s">
        <v>287</v>
      </c>
      <c r="AU189" s="198" t="s">
        <v>88</v>
      </c>
      <c r="AY189" s="18" t="s">
        <v>144</v>
      </c>
      <c r="BE189" s="199">
        <f t="shared" si="4"/>
        <v>0</v>
      </c>
      <c r="BF189" s="199">
        <f t="shared" si="5"/>
        <v>0</v>
      </c>
      <c r="BG189" s="199">
        <f t="shared" si="6"/>
        <v>0</v>
      </c>
      <c r="BH189" s="199">
        <f t="shared" si="7"/>
        <v>0</v>
      </c>
      <c r="BI189" s="199">
        <f t="shared" si="8"/>
        <v>0</v>
      </c>
      <c r="BJ189" s="18" t="s">
        <v>86</v>
      </c>
      <c r="BK189" s="199">
        <f t="shared" si="9"/>
        <v>0</v>
      </c>
      <c r="BL189" s="18" t="s">
        <v>230</v>
      </c>
      <c r="BM189" s="198" t="s">
        <v>667</v>
      </c>
    </row>
    <row r="190" spans="1:65" s="2" customFormat="1" ht="14.5" customHeight="1">
      <c r="A190" s="35"/>
      <c r="B190" s="36"/>
      <c r="C190" s="244" t="s">
        <v>265</v>
      </c>
      <c r="D190" s="244" t="s">
        <v>287</v>
      </c>
      <c r="E190" s="245" t="s">
        <v>293</v>
      </c>
      <c r="F190" s="246" t="s">
        <v>294</v>
      </c>
      <c r="G190" s="247" t="s">
        <v>189</v>
      </c>
      <c r="H190" s="248">
        <v>1</v>
      </c>
      <c r="I190" s="249"/>
      <c r="J190" s="250">
        <f t="shared" si="0"/>
        <v>0</v>
      </c>
      <c r="K190" s="246" t="s">
        <v>151</v>
      </c>
      <c r="L190" s="251"/>
      <c r="M190" s="252" t="s">
        <v>1</v>
      </c>
      <c r="N190" s="253" t="s">
        <v>43</v>
      </c>
      <c r="O190" s="72"/>
      <c r="P190" s="196">
        <f t="shared" si="1"/>
        <v>0</v>
      </c>
      <c r="Q190" s="196">
        <v>7.1000000000000004E-3</v>
      </c>
      <c r="R190" s="196">
        <f t="shared" si="2"/>
        <v>7.1000000000000004E-3</v>
      </c>
      <c r="S190" s="196">
        <v>0</v>
      </c>
      <c r="T190" s="197">
        <f t="shared" si="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8" t="s">
        <v>290</v>
      </c>
      <c r="AT190" s="198" t="s">
        <v>287</v>
      </c>
      <c r="AU190" s="198" t="s">
        <v>88</v>
      </c>
      <c r="AY190" s="18" t="s">
        <v>144</v>
      </c>
      <c r="BE190" s="199">
        <f t="shared" si="4"/>
        <v>0</v>
      </c>
      <c r="BF190" s="199">
        <f t="shared" si="5"/>
        <v>0</v>
      </c>
      <c r="BG190" s="199">
        <f t="shared" si="6"/>
        <v>0</v>
      </c>
      <c r="BH190" s="199">
        <f t="shared" si="7"/>
        <v>0</v>
      </c>
      <c r="BI190" s="199">
        <f t="shared" si="8"/>
        <v>0</v>
      </c>
      <c r="BJ190" s="18" t="s">
        <v>86</v>
      </c>
      <c r="BK190" s="199">
        <f t="shared" si="9"/>
        <v>0</v>
      </c>
      <c r="BL190" s="18" t="s">
        <v>230</v>
      </c>
      <c r="BM190" s="198" t="s">
        <v>668</v>
      </c>
    </row>
    <row r="191" spans="1:65" s="2" customFormat="1" ht="14.5" customHeight="1">
      <c r="A191" s="35"/>
      <c r="B191" s="36"/>
      <c r="C191" s="187" t="s">
        <v>273</v>
      </c>
      <c r="D191" s="187" t="s">
        <v>147</v>
      </c>
      <c r="E191" s="188" t="s">
        <v>297</v>
      </c>
      <c r="F191" s="189" t="s">
        <v>298</v>
      </c>
      <c r="G191" s="190" t="s">
        <v>280</v>
      </c>
      <c r="H191" s="191">
        <v>1</v>
      </c>
      <c r="I191" s="192"/>
      <c r="J191" s="193">
        <f t="shared" si="0"/>
        <v>0</v>
      </c>
      <c r="K191" s="189" t="s">
        <v>151</v>
      </c>
      <c r="L191" s="40"/>
      <c r="M191" s="194" t="s">
        <v>1</v>
      </c>
      <c r="N191" s="195" t="s">
        <v>43</v>
      </c>
      <c r="O191" s="72"/>
      <c r="P191" s="196">
        <f t="shared" si="1"/>
        <v>0</v>
      </c>
      <c r="Q191" s="196">
        <v>0</v>
      </c>
      <c r="R191" s="196">
        <f t="shared" si="2"/>
        <v>0</v>
      </c>
      <c r="S191" s="196">
        <v>1.56E-3</v>
      </c>
      <c r="T191" s="197">
        <f t="shared" si="3"/>
        <v>1.56E-3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8" t="s">
        <v>230</v>
      </c>
      <c r="AT191" s="198" t="s">
        <v>147</v>
      </c>
      <c r="AU191" s="198" t="s">
        <v>88</v>
      </c>
      <c r="AY191" s="18" t="s">
        <v>144</v>
      </c>
      <c r="BE191" s="199">
        <f t="shared" si="4"/>
        <v>0</v>
      </c>
      <c r="BF191" s="199">
        <f t="shared" si="5"/>
        <v>0</v>
      </c>
      <c r="BG191" s="199">
        <f t="shared" si="6"/>
        <v>0</v>
      </c>
      <c r="BH191" s="199">
        <f t="shared" si="7"/>
        <v>0</v>
      </c>
      <c r="BI191" s="199">
        <f t="shared" si="8"/>
        <v>0</v>
      </c>
      <c r="BJ191" s="18" t="s">
        <v>86</v>
      </c>
      <c r="BK191" s="199">
        <f t="shared" si="9"/>
        <v>0</v>
      </c>
      <c r="BL191" s="18" t="s">
        <v>230</v>
      </c>
      <c r="BM191" s="198" t="s">
        <v>299</v>
      </c>
    </row>
    <row r="192" spans="1:65" s="2" customFormat="1" ht="22.9" customHeight="1">
      <c r="A192" s="35"/>
      <c r="B192" s="36"/>
      <c r="C192" s="187" t="s">
        <v>277</v>
      </c>
      <c r="D192" s="187" t="s">
        <v>147</v>
      </c>
      <c r="E192" s="188" t="s">
        <v>301</v>
      </c>
      <c r="F192" s="189" t="s">
        <v>302</v>
      </c>
      <c r="G192" s="190" t="s">
        <v>189</v>
      </c>
      <c r="H192" s="191">
        <v>1</v>
      </c>
      <c r="I192" s="192"/>
      <c r="J192" s="193">
        <f t="shared" si="0"/>
        <v>0</v>
      </c>
      <c r="K192" s="189" t="s">
        <v>151</v>
      </c>
      <c r="L192" s="40"/>
      <c r="M192" s="194" t="s">
        <v>1</v>
      </c>
      <c r="N192" s="195" t="s">
        <v>43</v>
      </c>
      <c r="O192" s="72"/>
      <c r="P192" s="196">
        <f t="shared" si="1"/>
        <v>0</v>
      </c>
      <c r="Q192" s="196">
        <v>1.6000000000000001E-4</v>
      </c>
      <c r="R192" s="196">
        <f t="shared" si="2"/>
        <v>1.6000000000000001E-4</v>
      </c>
      <c r="S192" s="196">
        <v>0</v>
      </c>
      <c r="T192" s="197">
        <f t="shared" si="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8" t="s">
        <v>230</v>
      </c>
      <c r="AT192" s="198" t="s">
        <v>147</v>
      </c>
      <c r="AU192" s="198" t="s">
        <v>88</v>
      </c>
      <c r="AY192" s="18" t="s">
        <v>144</v>
      </c>
      <c r="BE192" s="199">
        <f t="shared" si="4"/>
        <v>0</v>
      </c>
      <c r="BF192" s="199">
        <f t="shared" si="5"/>
        <v>0</v>
      </c>
      <c r="BG192" s="199">
        <f t="shared" si="6"/>
        <v>0</v>
      </c>
      <c r="BH192" s="199">
        <f t="shared" si="7"/>
        <v>0</v>
      </c>
      <c r="BI192" s="199">
        <f t="shared" si="8"/>
        <v>0</v>
      </c>
      <c r="BJ192" s="18" t="s">
        <v>86</v>
      </c>
      <c r="BK192" s="199">
        <f t="shared" si="9"/>
        <v>0</v>
      </c>
      <c r="BL192" s="18" t="s">
        <v>230</v>
      </c>
      <c r="BM192" s="198" t="s">
        <v>669</v>
      </c>
    </row>
    <row r="193" spans="1:65" s="2" customFormat="1" ht="22.9" customHeight="1">
      <c r="A193" s="35"/>
      <c r="B193" s="36"/>
      <c r="C193" s="244" t="s">
        <v>282</v>
      </c>
      <c r="D193" s="244" t="s">
        <v>287</v>
      </c>
      <c r="E193" s="245" t="s">
        <v>305</v>
      </c>
      <c r="F193" s="246" t="s">
        <v>306</v>
      </c>
      <c r="G193" s="247" t="s">
        <v>189</v>
      </c>
      <c r="H193" s="248">
        <v>1</v>
      </c>
      <c r="I193" s="249"/>
      <c r="J193" s="250">
        <f t="shared" si="0"/>
        <v>0</v>
      </c>
      <c r="K193" s="246" t="s">
        <v>1</v>
      </c>
      <c r="L193" s="251"/>
      <c r="M193" s="252" t="s">
        <v>1</v>
      </c>
      <c r="N193" s="253" t="s">
        <v>43</v>
      </c>
      <c r="O193" s="72"/>
      <c r="P193" s="196">
        <f t="shared" si="1"/>
        <v>0</v>
      </c>
      <c r="Q193" s="196">
        <v>2E-3</v>
      </c>
      <c r="R193" s="196">
        <f t="shared" si="2"/>
        <v>2E-3</v>
      </c>
      <c r="S193" s="196">
        <v>0</v>
      </c>
      <c r="T193" s="197">
        <f t="shared" si="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8" t="s">
        <v>290</v>
      </c>
      <c r="AT193" s="198" t="s">
        <v>287</v>
      </c>
      <c r="AU193" s="198" t="s">
        <v>88</v>
      </c>
      <c r="AY193" s="18" t="s">
        <v>144</v>
      </c>
      <c r="BE193" s="199">
        <f t="shared" si="4"/>
        <v>0</v>
      </c>
      <c r="BF193" s="199">
        <f t="shared" si="5"/>
        <v>0</v>
      </c>
      <c r="BG193" s="199">
        <f t="shared" si="6"/>
        <v>0</v>
      </c>
      <c r="BH193" s="199">
        <f t="shared" si="7"/>
        <v>0</v>
      </c>
      <c r="BI193" s="199">
        <f t="shared" si="8"/>
        <v>0</v>
      </c>
      <c r="BJ193" s="18" t="s">
        <v>86</v>
      </c>
      <c r="BK193" s="199">
        <f t="shared" si="9"/>
        <v>0</v>
      </c>
      <c r="BL193" s="18" t="s">
        <v>230</v>
      </c>
      <c r="BM193" s="198" t="s">
        <v>670</v>
      </c>
    </row>
    <row r="194" spans="1:65" s="2" customFormat="1" ht="14.5" customHeight="1">
      <c r="A194" s="35"/>
      <c r="B194" s="36"/>
      <c r="C194" s="187" t="s">
        <v>286</v>
      </c>
      <c r="D194" s="187" t="s">
        <v>147</v>
      </c>
      <c r="E194" s="188" t="s">
        <v>308</v>
      </c>
      <c r="F194" s="189" t="s">
        <v>309</v>
      </c>
      <c r="G194" s="190" t="s">
        <v>189</v>
      </c>
      <c r="H194" s="191">
        <v>1</v>
      </c>
      <c r="I194" s="192"/>
      <c r="J194" s="193">
        <f t="shared" si="0"/>
        <v>0</v>
      </c>
      <c r="K194" s="189" t="s">
        <v>151</v>
      </c>
      <c r="L194" s="40"/>
      <c r="M194" s="194" t="s">
        <v>1</v>
      </c>
      <c r="N194" s="195" t="s">
        <v>43</v>
      </c>
      <c r="O194" s="72"/>
      <c r="P194" s="196">
        <f t="shared" si="1"/>
        <v>0</v>
      </c>
      <c r="Q194" s="196">
        <v>0</v>
      </c>
      <c r="R194" s="196">
        <f t="shared" si="2"/>
        <v>0</v>
      </c>
      <c r="S194" s="196">
        <v>8.4999999999999995E-4</v>
      </c>
      <c r="T194" s="197">
        <f t="shared" si="3"/>
        <v>8.4999999999999995E-4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230</v>
      </c>
      <c r="AT194" s="198" t="s">
        <v>147</v>
      </c>
      <c r="AU194" s="198" t="s">
        <v>88</v>
      </c>
      <c r="AY194" s="18" t="s">
        <v>144</v>
      </c>
      <c r="BE194" s="199">
        <f t="shared" si="4"/>
        <v>0</v>
      </c>
      <c r="BF194" s="199">
        <f t="shared" si="5"/>
        <v>0</v>
      </c>
      <c r="BG194" s="199">
        <f t="shared" si="6"/>
        <v>0</v>
      </c>
      <c r="BH194" s="199">
        <f t="shared" si="7"/>
        <v>0</v>
      </c>
      <c r="BI194" s="199">
        <f t="shared" si="8"/>
        <v>0</v>
      </c>
      <c r="BJ194" s="18" t="s">
        <v>86</v>
      </c>
      <c r="BK194" s="199">
        <f t="shared" si="9"/>
        <v>0</v>
      </c>
      <c r="BL194" s="18" t="s">
        <v>230</v>
      </c>
      <c r="BM194" s="198" t="s">
        <v>310</v>
      </c>
    </row>
    <row r="195" spans="1:65" s="2" customFormat="1" ht="14.5" customHeight="1">
      <c r="A195" s="35"/>
      <c r="B195" s="36"/>
      <c r="C195" s="187" t="s">
        <v>292</v>
      </c>
      <c r="D195" s="187" t="s">
        <v>147</v>
      </c>
      <c r="E195" s="188" t="s">
        <v>312</v>
      </c>
      <c r="F195" s="189" t="s">
        <v>313</v>
      </c>
      <c r="G195" s="190" t="s">
        <v>189</v>
      </c>
      <c r="H195" s="191">
        <v>2</v>
      </c>
      <c r="I195" s="192"/>
      <c r="J195" s="193">
        <f t="shared" si="0"/>
        <v>0</v>
      </c>
      <c r="K195" s="189" t="s">
        <v>151</v>
      </c>
      <c r="L195" s="40"/>
      <c r="M195" s="194" t="s">
        <v>1</v>
      </c>
      <c r="N195" s="195" t="s">
        <v>43</v>
      </c>
      <c r="O195" s="72"/>
      <c r="P195" s="196">
        <f t="shared" si="1"/>
        <v>0</v>
      </c>
      <c r="Q195" s="196">
        <v>0</v>
      </c>
      <c r="R195" s="196">
        <f t="shared" si="2"/>
        <v>0</v>
      </c>
      <c r="S195" s="196">
        <v>5.0000000000000001E-3</v>
      </c>
      <c r="T195" s="197">
        <f t="shared" si="3"/>
        <v>0.01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8" t="s">
        <v>230</v>
      </c>
      <c r="AT195" s="198" t="s">
        <v>147</v>
      </c>
      <c r="AU195" s="198" t="s">
        <v>88</v>
      </c>
      <c r="AY195" s="18" t="s">
        <v>144</v>
      </c>
      <c r="BE195" s="199">
        <f t="shared" si="4"/>
        <v>0</v>
      </c>
      <c r="BF195" s="199">
        <f t="shared" si="5"/>
        <v>0</v>
      </c>
      <c r="BG195" s="199">
        <f t="shared" si="6"/>
        <v>0</v>
      </c>
      <c r="BH195" s="199">
        <f t="shared" si="7"/>
        <v>0</v>
      </c>
      <c r="BI195" s="199">
        <f t="shared" si="8"/>
        <v>0</v>
      </c>
      <c r="BJ195" s="18" t="s">
        <v>86</v>
      </c>
      <c r="BK195" s="199">
        <f t="shared" si="9"/>
        <v>0</v>
      </c>
      <c r="BL195" s="18" t="s">
        <v>230</v>
      </c>
      <c r="BM195" s="198" t="s">
        <v>314</v>
      </c>
    </row>
    <row r="196" spans="1:65" s="2" customFormat="1" ht="22.9" customHeight="1">
      <c r="A196" s="35"/>
      <c r="B196" s="36"/>
      <c r="C196" s="187" t="s">
        <v>296</v>
      </c>
      <c r="D196" s="187" t="s">
        <v>147</v>
      </c>
      <c r="E196" s="188" t="s">
        <v>671</v>
      </c>
      <c r="F196" s="189" t="s">
        <v>672</v>
      </c>
      <c r="G196" s="190" t="s">
        <v>245</v>
      </c>
      <c r="H196" s="191">
        <v>2.5999999999999999E-2</v>
      </c>
      <c r="I196" s="192"/>
      <c r="J196" s="193">
        <f t="shared" si="0"/>
        <v>0</v>
      </c>
      <c r="K196" s="189" t="s">
        <v>151</v>
      </c>
      <c r="L196" s="40"/>
      <c r="M196" s="194" t="s">
        <v>1</v>
      </c>
      <c r="N196" s="195" t="s">
        <v>43</v>
      </c>
      <c r="O196" s="72"/>
      <c r="P196" s="196">
        <f t="shared" si="1"/>
        <v>0</v>
      </c>
      <c r="Q196" s="196">
        <v>0</v>
      </c>
      <c r="R196" s="196">
        <f t="shared" si="2"/>
        <v>0</v>
      </c>
      <c r="S196" s="196">
        <v>0</v>
      </c>
      <c r="T196" s="197">
        <f t="shared" si="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8" t="s">
        <v>230</v>
      </c>
      <c r="AT196" s="198" t="s">
        <v>147</v>
      </c>
      <c r="AU196" s="198" t="s">
        <v>88</v>
      </c>
      <c r="AY196" s="18" t="s">
        <v>144</v>
      </c>
      <c r="BE196" s="199">
        <f t="shared" si="4"/>
        <v>0</v>
      </c>
      <c r="BF196" s="199">
        <f t="shared" si="5"/>
        <v>0</v>
      </c>
      <c r="BG196" s="199">
        <f t="shared" si="6"/>
        <v>0</v>
      </c>
      <c r="BH196" s="199">
        <f t="shared" si="7"/>
        <v>0</v>
      </c>
      <c r="BI196" s="199">
        <f t="shared" si="8"/>
        <v>0</v>
      </c>
      <c r="BJ196" s="18" t="s">
        <v>86</v>
      </c>
      <c r="BK196" s="199">
        <f t="shared" si="9"/>
        <v>0</v>
      </c>
      <c r="BL196" s="18" t="s">
        <v>230</v>
      </c>
      <c r="BM196" s="198" t="s">
        <v>673</v>
      </c>
    </row>
    <row r="197" spans="1:65" s="2" customFormat="1" ht="22.9" customHeight="1">
      <c r="A197" s="35"/>
      <c r="B197" s="36"/>
      <c r="C197" s="187" t="s">
        <v>300</v>
      </c>
      <c r="D197" s="187" t="s">
        <v>147</v>
      </c>
      <c r="E197" s="188" t="s">
        <v>320</v>
      </c>
      <c r="F197" s="189" t="s">
        <v>321</v>
      </c>
      <c r="G197" s="190" t="s">
        <v>245</v>
      </c>
      <c r="H197" s="191">
        <v>2.5999999999999999E-2</v>
      </c>
      <c r="I197" s="192"/>
      <c r="J197" s="193">
        <f t="shared" si="0"/>
        <v>0</v>
      </c>
      <c r="K197" s="189" t="s">
        <v>151</v>
      </c>
      <c r="L197" s="40"/>
      <c r="M197" s="194" t="s">
        <v>1</v>
      </c>
      <c r="N197" s="195" t="s">
        <v>43</v>
      </c>
      <c r="O197" s="72"/>
      <c r="P197" s="196">
        <f t="shared" si="1"/>
        <v>0</v>
      </c>
      <c r="Q197" s="196">
        <v>0</v>
      </c>
      <c r="R197" s="196">
        <f t="shared" si="2"/>
        <v>0</v>
      </c>
      <c r="S197" s="196">
        <v>0</v>
      </c>
      <c r="T197" s="197">
        <f t="shared" si="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8" t="s">
        <v>230</v>
      </c>
      <c r="AT197" s="198" t="s">
        <v>147</v>
      </c>
      <c r="AU197" s="198" t="s">
        <v>88</v>
      </c>
      <c r="AY197" s="18" t="s">
        <v>144</v>
      </c>
      <c r="BE197" s="199">
        <f t="shared" si="4"/>
        <v>0</v>
      </c>
      <c r="BF197" s="199">
        <f t="shared" si="5"/>
        <v>0</v>
      </c>
      <c r="BG197" s="199">
        <f t="shared" si="6"/>
        <v>0</v>
      </c>
      <c r="BH197" s="199">
        <f t="shared" si="7"/>
        <v>0</v>
      </c>
      <c r="BI197" s="199">
        <f t="shared" si="8"/>
        <v>0</v>
      </c>
      <c r="BJ197" s="18" t="s">
        <v>86</v>
      </c>
      <c r="BK197" s="199">
        <f t="shared" si="9"/>
        <v>0</v>
      </c>
      <c r="BL197" s="18" t="s">
        <v>230</v>
      </c>
      <c r="BM197" s="198" t="s">
        <v>674</v>
      </c>
    </row>
    <row r="198" spans="1:65" s="12" customFormat="1" ht="22.75" customHeight="1">
      <c r="B198" s="171"/>
      <c r="C198" s="172"/>
      <c r="D198" s="173" t="s">
        <v>77</v>
      </c>
      <c r="E198" s="185" t="s">
        <v>323</v>
      </c>
      <c r="F198" s="185" t="s">
        <v>324</v>
      </c>
      <c r="G198" s="172"/>
      <c r="H198" s="172"/>
      <c r="I198" s="175"/>
      <c r="J198" s="186">
        <f>BK198</f>
        <v>0</v>
      </c>
      <c r="K198" s="172"/>
      <c r="L198" s="177"/>
      <c r="M198" s="178"/>
      <c r="N198" s="179"/>
      <c r="O198" s="179"/>
      <c r="P198" s="180">
        <f>SUM(P199:P210)</f>
        <v>0</v>
      </c>
      <c r="Q198" s="179"/>
      <c r="R198" s="180">
        <f>SUM(R199:R210)</f>
        <v>0.17307360000000002</v>
      </c>
      <c r="S198" s="179"/>
      <c r="T198" s="181">
        <f>SUM(T199:T210)</f>
        <v>0</v>
      </c>
      <c r="AR198" s="182" t="s">
        <v>88</v>
      </c>
      <c r="AT198" s="183" t="s">
        <v>77</v>
      </c>
      <c r="AU198" s="183" t="s">
        <v>86</v>
      </c>
      <c r="AY198" s="182" t="s">
        <v>144</v>
      </c>
      <c r="BK198" s="184">
        <f>SUM(BK199:BK210)</f>
        <v>0</v>
      </c>
    </row>
    <row r="199" spans="1:65" s="2" customFormat="1" ht="22.9" customHeight="1">
      <c r="A199" s="35"/>
      <c r="B199" s="36"/>
      <c r="C199" s="187" t="s">
        <v>304</v>
      </c>
      <c r="D199" s="187" t="s">
        <v>147</v>
      </c>
      <c r="E199" s="188" t="s">
        <v>326</v>
      </c>
      <c r="F199" s="189" t="s">
        <v>327</v>
      </c>
      <c r="G199" s="190" t="s">
        <v>150</v>
      </c>
      <c r="H199" s="191">
        <v>7.2720000000000002</v>
      </c>
      <c r="I199" s="192"/>
      <c r="J199" s="193">
        <f>ROUND(I199*H199,2)</f>
        <v>0</v>
      </c>
      <c r="K199" s="189" t="s">
        <v>151</v>
      </c>
      <c r="L199" s="40"/>
      <c r="M199" s="194" t="s">
        <v>1</v>
      </c>
      <c r="N199" s="195" t="s">
        <v>43</v>
      </c>
      <c r="O199" s="72"/>
      <c r="P199" s="196">
        <f>O199*H199</f>
        <v>0</v>
      </c>
      <c r="Q199" s="196">
        <v>2.3800000000000002E-2</v>
      </c>
      <c r="R199" s="196">
        <f>Q199*H199</f>
        <v>0.17307360000000002</v>
      </c>
      <c r="S199" s="196">
        <v>0</v>
      </c>
      <c r="T199" s="19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8" t="s">
        <v>230</v>
      </c>
      <c r="AT199" s="198" t="s">
        <v>147</v>
      </c>
      <c r="AU199" s="198" t="s">
        <v>88</v>
      </c>
      <c r="AY199" s="18" t="s">
        <v>144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8" t="s">
        <v>86</v>
      </c>
      <c r="BK199" s="199">
        <f>ROUND(I199*H199,2)</f>
        <v>0</v>
      </c>
      <c r="BL199" s="18" t="s">
        <v>230</v>
      </c>
      <c r="BM199" s="198" t="s">
        <v>328</v>
      </c>
    </row>
    <row r="200" spans="1:65" s="13" customFormat="1" ht="10">
      <c r="B200" s="200"/>
      <c r="C200" s="201"/>
      <c r="D200" s="202" t="s">
        <v>154</v>
      </c>
      <c r="E200" s="203" t="s">
        <v>1</v>
      </c>
      <c r="F200" s="204" t="s">
        <v>675</v>
      </c>
      <c r="G200" s="201"/>
      <c r="H200" s="203" t="s">
        <v>1</v>
      </c>
      <c r="I200" s="205"/>
      <c r="J200" s="201"/>
      <c r="K200" s="201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154</v>
      </c>
      <c r="AU200" s="210" t="s">
        <v>88</v>
      </c>
      <c r="AV200" s="13" t="s">
        <v>86</v>
      </c>
      <c r="AW200" s="13" t="s">
        <v>34</v>
      </c>
      <c r="AX200" s="13" t="s">
        <v>78</v>
      </c>
      <c r="AY200" s="210" t="s">
        <v>144</v>
      </c>
    </row>
    <row r="201" spans="1:65" s="14" customFormat="1" ht="10">
      <c r="B201" s="211"/>
      <c r="C201" s="212"/>
      <c r="D201" s="202" t="s">
        <v>154</v>
      </c>
      <c r="E201" s="213" t="s">
        <v>1</v>
      </c>
      <c r="F201" s="214" t="s">
        <v>676</v>
      </c>
      <c r="G201" s="212"/>
      <c r="H201" s="215">
        <v>7.2720000000000002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154</v>
      </c>
      <c r="AU201" s="221" t="s">
        <v>88</v>
      </c>
      <c r="AV201" s="14" t="s">
        <v>88</v>
      </c>
      <c r="AW201" s="14" t="s">
        <v>34</v>
      </c>
      <c r="AX201" s="14" t="s">
        <v>86</v>
      </c>
      <c r="AY201" s="221" t="s">
        <v>144</v>
      </c>
    </row>
    <row r="202" spans="1:65" s="2" customFormat="1" ht="22.9" customHeight="1">
      <c r="A202" s="35"/>
      <c r="B202" s="36"/>
      <c r="C202" s="187" t="s">
        <v>290</v>
      </c>
      <c r="D202" s="187" t="s">
        <v>147</v>
      </c>
      <c r="E202" s="188" t="s">
        <v>332</v>
      </c>
      <c r="F202" s="189" t="s">
        <v>333</v>
      </c>
      <c r="G202" s="190" t="s">
        <v>150</v>
      </c>
      <c r="H202" s="191">
        <v>7.2720000000000002</v>
      </c>
      <c r="I202" s="192"/>
      <c r="J202" s="193">
        <f>ROUND(I202*H202,2)</f>
        <v>0</v>
      </c>
      <c r="K202" s="189" t="s">
        <v>151</v>
      </c>
      <c r="L202" s="40"/>
      <c r="M202" s="194" t="s">
        <v>1</v>
      </c>
      <c r="N202" s="195" t="s">
        <v>43</v>
      </c>
      <c r="O202" s="72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8" t="s">
        <v>230</v>
      </c>
      <c r="AT202" s="198" t="s">
        <v>147</v>
      </c>
      <c r="AU202" s="198" t="s">
        <v>88</v>
      </c>
      <c r="AY202" s="18" t="s">
        <v>144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8" t="s">
        <v>86</v>
      </c>
      <c r="BK202" s="199">
        <f>ROUND(I202*H202,2)</f>
        <v>0</v>
      </c>
      <c r="BL202" s="18" t="s">
        <v>230</v>
      </c>
      <c r="BM202" s="198" t="s">
        <v>334</v>
      </c>
    </row>
    <row r="203" spans="1:65" s="13" customFormat="1" ht="10">
      <c r="B203" s="200"/>
      <c r="C203" s="201"/>
      <c r="D203" s="202" t="s">
        <v>154</v>
      </c>
      <c r="E203" s="203" t="s">
        <v>1</v>
      </c>
      <c r="F203" s="204" t="s">
        <v>675</v>
      </c>
      <c r="G203" s="201"/>
      <c r="H203" s="203" t="s">
        <v>1</v>
      </c>
      <c r="I203" s="205"/>
      <c r="J203" s="201"/>
      <c r="K203" s="201"/>
      <c r="L203" s="206"/>
      <c r="M203" s="207"/>
      <c r="N203" s="208"/>
      <c r="O203" s="208"/>
      <c r="P203" s="208"/>
      <c r="Q203" s="208"/>
      <c r="R203" s="208"/>
      <c r="S203" s="208"/>
      <c r="T203" s="209"/>
      <c r="AT203" s="210" t="s">
        <v>154</v>
      </c>
      <c r="AU203" s="210" t="s">
        <v>88</v>
      </c>
      <c r="AV203" s="13" t="s">
        <v>86</v>
      </c>
      <c r="AW203" s="13" t="s">
        <v>34</v>
      </c>
      <c r="AX203" s="13" t="s">
        <v>78</v>
      </c>
      <c r="AY203" s="210" t="s">
        <v>144</v>
      </c>
    </row>
    <row r="204" spans="1:65" s="14" customFormat="1" ht="10">
      <c r="B204" s="211"/>
      <c r="C204" s="212"/>
      <c r="D204" s="202" t="s">
        <v>154</v>
      </c>
      <c r="E204" s="213" t="s">
        <v>1</v>
      </c>
      <c r="F204" s="214" t="s">
        <v>676</v>
      </c>
      <c r="G204" s="212"/>
      <c r="H204" s="215">
        <v>7.2720000000000002</v>
      </c>
      <c r="I204" s="216"/>
      <c r="J204" s="212"/>
      <c r="K204" s="212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154</v>
      </c>
      <c r="AU204" s="221" t="s">
        <v>88</v>
      </c>
      <c r="AV204" s="14" t="s">
        <v>88</v>
      </c>
      <c r="AW204" s="14" t="s">
        <v>34</v>
      </c>
      <c r="AX204" s="14" t="s">
        <v>86</v>
      </c>
      <c r="AY204" s="221" t="s">
        <v>144</v>
      </c>
    </row>
    <row r="205" spans="1:65" s="2" customFormat="1" ht="14.5" customHeight="1">
      <c r="A205" s="35"/>
      <c r="B205" s="36"/>
      <c r="C205" s="187" t="s">
        <v>311</v>
      </c>
      <c r="D205" s="187" t="s">
        <v>147</v>
      </c>
      <c r="E205" s="188" t="s">
        <v>336</v>
      </c>
      <c r="F205" s="189" t="s">
        <v>337</v>
      </c>
      <c r="G205" s="190" t="s">
        <v>189</v>
      </c>
      <c r="H205" s="191">
        <v>3</v>
      </c>
      <c r="I205" s="192"/>
      <c r="J205" s="193">
        <f t="shared" ref="J205:J210" si="10">ROUND(I205*H205,2)</f>
        <v>0</v>
      </c>
      <c r="K205" s="189" t="s">
        <v>151</v>
      </c>
      <c r="L205" s="40"/>
      <c r="M205" s="194" t="s">
        <v>1</v>
      </c>
      <c r="N205" s="195" t="s">
        <v>43</v>
      </c>
      <c r="O205" s="72"/>
      <c r="P205" s="196">
        <f t="shared" ref="P205:P210" si="11">O205*H205</f>
        <v>0</v>
      </c>
      <c r="Q205" s="196">
        <v>0</v>
      </c>
      <c r="R205" s="196">
        <f t="shared" ref="R205:R210" si="12">Q205*H205</f>
        <v>0</v>
      </c>
      <c r="S205" s="196">
        <v>0</v>
      </c>
      <c r="T205" s="197">
        <f t="shared" ref="T205:T210" si="13"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8" t="s">
        <v>230</v>
      </c>
      <c r="AT205" s="198" t="s">
        <v>147</v>
      </c>
      <c r="AU205" s="198" t="s">
        <v>88</v>
      </c>
      <c r="AY205" s="18" t="s">
        <v>144</v>
      </c>
      <c r="BE205" s="199">
        <f t="shared" ref="BE205:BE210" si="14">IF(N205="základní",J205,0)</f>
        <v>0</v>
      </c>
      <c r="BF205" s="199">
        <f t="shared" ref="BF205:BF210" si="15">IF(N205="snížená",J205,0)</f>
        <v>0</v>
      </c>
      <c r="BG205" s="199">
        <f t="shared" ref="BG205:BG210" si="16">IF(N205="zákl. přenesená",J205,0)</f>
        <v>0</v>
      </c>
      <c r="BH205" s="199">
        <f t="shared" ref="BH205:BH210" si="17">IF(N205="sníž. přenesená",J205,0)</f>
        <v>0</v>
      </c>
      <c r="BI205" s="199">
        <f t="shared" ref="BI205:BI210" si="18">IF(N205="nulová",J205,0)</f>
        <v>0</v>
      </c>
      <c r="BJ205" s="18" t="s">
        <v>86</v>
      </c>
      <c r="BK205" s="199">
        <f t="shared" ref="BK205:BK210" si="19">ROUND(I205*H205,2)</f>
        <v>0</v>
      </c>
      <c r="BL205" s="18" t="s">
        <v>230</v>
      </c>
      <c r="BM205" s="198" t="s">
        <v>338</v>
      </c>
    </row>
    <row r="206" spans="1:65" s="2" customFormat="1" ht="14.5" customHeight="1">
      <c r="A206" s="35"/>
      <c r="B206" s="36"/>
      <c r="C206" s="187" t="s">
        <v>315</v>
      </c>
      <c r="D206" s="187" t="s">
        <v>147</v>
      </c>
      <c r="E206" s="188" t="s">
        <v>340</v>
      </c>
      <c r="F206" s="189" t="s">
        <v>341</v>
      </c>
      <c r="G206" s="190" t="s">
        <v>150</v>
      </c>
      <c r="H206" s="191">
        <v>15</v>
      </c>
      <c r="I206" s="192"/>
      <c r="J206" s="193">
        <f t="shared" si="10"/>
        <v>0</v>
      </c>
      <c r="K206" s="189" t="s">
        <v>151</v>
      </c>
      <c r="L206" s="40"/>
      <c r="M206" s="194" t="s">
        <v>1</v>
      </c>
      <c r="N206" s="195" t="s">
        <v>43</v>
      </c>
      <c r="O206" s="72"/>
      <c r="P206" s="196">
        <f t="shared" si="11"/>
        <v>0</v>
      </c>
      <c r="Q206" s="196">
        <v>0</v>
      </c>
      <c r="R206" s="196">
        <f t="shared" si="12"/>
        <v>0</v>
      </c>
      <c r="S206" s="196">
        <v>0</v>
      </c>
      <c r="T206" s="197">
        <f t="shared" si="1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8" t="s">
        <v>230</v>
      </c>
      <c r="AT206" s="198" t="s">
        <v>147</v>
      </c>
      <c r="AU206" s="198" t="s">
        <v>88</v>
      </c>
      <c r="AY206" s="18" t="s">
        <v>144</v>
      </c>
      <c r="BE206" s="199">
        <f t="shared" si="14"/>
        <v>0</v>
      </c>
      <c r="BF206" s="199">
        <f t="shared" si="15"/>
        <v>0</v>
      </c>
      <c r="BG206" s="199">
        <f t="shared" si="16"/>
        <v>0</v>
      </c>
      <c r="BH206" s="199">
        <f t="shared" si="17"/>
        <v>0</v>
      </c>
      <c r="BI206" s="199">
        <f t="shared" si="18"/>
        <v>0</v>
      </c>
      <c r="BJ206" s="18" t="s">
        <v>86</v>
      </c>
      <c r="BK206" s="199">
        <f t="shared" si="19"/>
        <v>0</v>
      </c>
      <c r="BL206" s="18" t="s">
        <v>230</v>
      </c>
      <c r="BM206" s="198" t="s">
        <v>342</v>
      </c>
    </row>
    <row r="207" spans="1:65" s="2" customFormat="1" ht="20.5" customHeight="1">
      <c r="A207" s="35"/>
      <c r="B207" s="36"/>
      <c r="C207" s="187" t="s">
        <v>319</v>
      </c>
      <c r="D207" s="187" t="s">
        <v>147</v>
      </c>
      <c r="E207" s="188" t="s">
        <v>344</v>
      </c>
      <c r="F207" s="189" t="s">
        <v>345</v>
      </c>
      <c r="G207" s="190" t="s">
        <v>150</v>
      </c>
      <c r="H207" s="191">
        <v>7.2720000000000002</v>
      </c>
      <c r="I207" s="192"/>
      <c r="J207" s="193">
        <f t="shared" si="10"/>
        <v>0</v>
      </c>
      <c r="K207" s="189" t="s">
        <v>151</v>
      </c>
      <c r="L207" s="40"/>
      <c r="M207" s="194" t="s">
        <v>1</v>
      </c>
      <c r="N207" s="195" t="s">
        <v>43</v>
      </c>
      <c r="O207" s="72"/>
      <c r="P207" s="196">
        <f t="shared" si="11"/>
        <v>0</v>
      </c>
      <c r="Q207" s="196">
        <v>0</v>
      </c>
      <c r="R207" s="196">
        <f t="shared" si="12"/>
        <v>0</v>
      </c>
      <c r="S207" s="196">
        <v>0</v>
      </c>
      <c r="T207" s="197">
        <f t="shared" si="1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8" t="s">
        <v>230</v>
      </c>
      <c r="AT207" s="198" t="s">
        <v>147</v>
      </c>
      <c r="AU207" s="198" t="s">
        <v>88</v>
      </c>
      <c r="AY207" s="18" t="s">
        <v>144</v>
      </c>
      <c r="BE207" s="199">
        <f t="shared" si="14"/>
        <v>0</v>
      </c>
      <c r="BF207" s="199">
        <f t="shared" si="15"/>
        <v>0</v>
      </c>
      <c r="BG207" s="199">
        <f t="shared" si="16"/>
        <v>0</v>
      </c>
      <c r="BH207" s="199">
        <f t="shared" si="17"/>
        <v>0</v>
      </c>
      <c r="BI207" s="199">
        <f t="shared" si="18"/>
        <v>0</v>
      </c>
      <c r="BJ207" s="18" t="s">
        <v>86</v>
      </c>
      <c r="BK207" s="199">
        <f t="shared" si="19"/>
        <v>0</v>
      </c>
      <c r="BL207" s="18" t="s">
        <v>230</v>
      </c>
      <c r="BM207" s="198" t="s">
        <v>346</v>
      </c>
    </row>
    <row r="208" spans="1:65" s="2" customFormat="1" ht="14.5" customHeight="1">
      <c r="A208" s="35"/>
      <c r="B208" s="36"/>
      <c r="C208" s="187" t="s">
        <v>325</v>
      </c>
      <c r="D208" s="187" t="s">
        <v>147</v>
      </c>
      <c r="E208" s="188" t="s">
        <v>348</v>
      </c>
      <c r="F208" s="189" t="s">
        <v>349</v>
      </c>
      <c r="G208" s="190" t="s">
        <v>150</v>
      </c>
      <c r="H208" s="191">
        <v>15</v>
      </c>
      <c r="I208" s="192"/>
      <c r="J208" s="193">
        <f t="shared" si="10"/>
        <v>0</v>
      </c>
      <c r="K208" s="189" t="s">
        <v>151</v>
      </c>
      <c r="L208" s="40"/>
      <c r="M208" s="194" t="s">
        <v>1</v>
      </c>
      <c r="N208" s="195" t="s">
        <v>43</v>
      </c>
      <c r="O208" s="72"/>
      <c r="P208" s="196">
        <f t="shared" si="11"/>
        <v>0</v>
      </c>
      <c r="Q208" s="196">
        <v>0</v>
      </c>
      <c r="R208" s="196">
        <f t="shared" si="12"/>
        <v>0</v>
      </c>
      <c r="S208" s="196">
        <v>0</v>
      </c>
      <c r="T208" s="197">
        <f t="shared" si="1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8" t="s">
        <v>230</v>
      </c>
      <c r="AT208" s="198" t="s">
        <v>147</v>
      </c>
      <c r="AU208" s="198" t="s">
        <v>88</v>
      </c>
      <c r="AY208" s="18" t="s">
        <v>144</v>
      </c>
      <c r="BE208" s="199">
        <f t="shared" si="14"/>
        <v>0</v>
      </c>
      <c r="BF208" s="199">
        <f t="shared" si="15"/>
        <v>0</v>
      </c>
      <c r="BG208" s="199">
        <f t="shared" si="16"/>
        <v>0</v>
      </c>
      <c r="BH208" s="199">
        <f t="shared" si="17"/>
        <v>0</v>
      </c>
      <c r="BI208" s="199">
        <f t="shared" si="18"/>
        <v>0</v>
      </c>
      <c r="BJ208" s="18" t="s">
        <v>86</v>
      </c>
      <c r="BK208" s="199">
        <f t="shared" si="19"/>
        <v>0</v>
      </c>
      <c r="BL208" s="18" t="s">
        <v>230</v>
      </c>
      <c r="BM208" s="198" t="s">
        <v>350</v>
      </c>
    </row>
    <row r="209" spans="1:65" s="2" customFormat="1" ht="22.9" customHeight="1">
      <c r="A209" s="35"/>
      <c r="B209" s="36"/>
      <c r="C209" s="187" t="s">
        <v>331</v>
      </c>
      <c r="D209" s="187" t="s">
        <v>147</v>
      </c>
      <c r="E209" s="188" t="s">
        <v>677</v>
      </c>
      <c r="F209" s="189" t="s">
        <v>678</v>
      </c>
      <c r="G209" s="190" t="s">
        <v>245</v>
      </c>
      <c r="H209" s="191">
        <v>0.17299999999999999</v>
      </c>
      <c r="I209" s="192"/>
      <c r="J209" s="193">
        <f t="shared" si="10"/>
        <v>0</v>
      </c>
      <c r="K209" s="189" t="s">
        <v>151</v>
      </c>
      <c r="L209" s="40"/>
      <c r="M209" s="194" t="s">
        <v>1</v>
      </c>
      <c r="N209" s="195" t="s">
        <v>43</v>
      </c>
      <c r="O209" s="72"/>
      <c r="P209" s="196">
        <f t="shared" si="11"/>
        <v>0</v>
      </c>
      <c r="Q209" s="196">
        <v>0</v>
      </c>
      <c r="R209" s="196">
        <f t="shared" si="12"/>
        <v>0</v>
      </c>
      <c r="S209" s="196">
        <v>0</v>
      </c>
      <c r="T209" s="197">
        <f t="shared" si="1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8" t="s">
        <v>230</v>
      </c>
      <c r="AT209" s="198" t="s">
        <v>147</v>
      </c>
      <c r="AU209" s="198" t="s">
        <v>88</v>
      </c>
      <c r="AY209" s="18" t="s">
        <v>144</v>
      </c>
      <c r="BE209" s="199">
        <f t="shared" si="14"/>
        <v>0</v>
      </c>
      <c r="BF209" s="199">
        <f t="shared" si="15"/>
        <v>0</v>
      </c>
      <c r="BG209" s="199">
        <f t="shared" si="16"/>
        <v>0</v>
      </c>
      <c r="BH209" s="199">
        <f t="shared" si="17"/>
        <v>0</v>
      </c>
      <c r="BI209" s="199">
        <f t="shared" si="18"/>
        <v>0</v>
      </c>
      <c r="BJ209" s="18" t="s">
        <v>86</v>
      </c>
      <c r="BK209" s="199">
        <f t="shared" si="19"/>
        <v>0</v>
      </c>
      <c r="BL209" s="18" t="s">
        <v>230</v>
      </c>
      <c r="BM209" s="198" t="s">
        <v>354</v>
      </c>
    </row>
    <row r="210" spans="1:65" s="2" customFormat="1" ht="22.9" customHeight="1">
      <c r="A210" s="35"/>
      <c r="B210" s="36"/>
      <c r="C210" s="187" t="s">
        <v>335</v>
      </c>
      <c r="D210" s="187" t="s">
        <v>147</v>
      </c>
      <c r="E210" s="188" t="s">
        <v>356</v>
      </c>
      <c r="F210" s="189" t="s">
        <v>357</v>
      </c>
      <c r="G210" s="190" t="s">
        <v>245</v>
      </c>
      <c r="H210" s="191">
        <v>0.17299999999999999</v>
      </c>
      <c r="I210" s="192"/>
      <c r="J210" s="193">
        <f t="shared" si="10"/>
        <v>0</v>
      </c>
      <c r="K210" s="189" t="s">
        <v>151</v>
      </c>
      <c r="L210" s="40"/>
      <c r="M210" s="194" t="s">
        <v>1</v>
      </c>
      <c r="N210" s="195" t="s">
        <v>43</v>
      </c>
      <c r="O210" s="72"/>
      <c r="P210" s="196">
        <f t="shared" si="11"/>
        <v>0</v>
      </c>
      <c r="Q210" s="196">
        <v>0</v>
      </c>
      <c r="R210" s="196">
        <f t="shared" si="12"/>
        <v>0</v>
      </c>
      <c r="S210" s="196">
        <v>0</v>
      </c>
      <c r="T210" s="197">
        <f t="shared" si="1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8" t="s">
        <v>230</v>
      </c>
      <c r="AT210" s="198" t="s">
        <v>147</v>
      </c>
      <c r="AU210" s="198" t="s">
        <v>88</v>
      </c>
      <c r="AY210" s="18" t="s">
        <v>144</v>
      </c>
      <c r="BE210" s="199">
        <f t="shared" si="14"/>
        <v>0</v>
      </c>
      <c r="BF210" s="199">
        <f t="shared" si="15"/>
        <v>0</v>
      </c>
      <c r="BG210" s="199">
        <f t="shared" si="16"/>
        <v>0</v>
      </c>
      <c r="BH210" s="199">
        <f t="shared" si="17"/>
        <v>0</v>
      </c>
      <c r="BI210" s="199">
        <f t="shared" si="18"/>
        <v>0</v>
      </c>
      <c r="BJ210" s="18" t="s">
        <v>86</v>
      </c>
      <c r="BK210" s="199">
        <f t="shared" si="19"/>
        <v>0</v>
      </c>
      <c r="BL210" s="18" t="s">
        <v>230</v>
      </c>
      <c r="BM210" s="198" t="s">
        <v>358</v>
      </c>
    </row>
    <row r="211" spans="1:65" s="12" customFormat="1" ht="22.75" customHeight="1">
      <c r="B211" s="171"/>
      <c r="C211" s="172"/>
      <c r="D211" s="173" t="s">
        <v>77</v>
      </c>
      <c r="E211" s="185" t="s">
        <v>359</v>
      </c>
      <c r="F211" s="185" t="s">
        <v>360</v>
      </c>
      <c r="G211" s="172"/>
      <c r="H211" s="172"/>
      <c r="I211" s="175"/>
      <c r="J211" s="186">
        <f>BK211</f>
        <v>0</v>
      </c>
      <c r="K211" s="172"/>
      <c r="L211" s="177"/>
      <c r="M211" s="178"/>
      <c r="N211" s="179"/>
      <c r="O211" s="179"/>
      <c r="P211" s="180">
        <f>SUM(P212:P221)</f>
        <v>0</v>
      </c>
      <c r="Q211" s="179"/>
      <c r="R211" s="180">
        <f>SUM(R212:R221)</f>
        <v>8.1630000000000008E-2</v>
      </c>
      <c r="S211" s="179"/>
      <c r="T211" s="181">
        <f>SUM(T212:T221)</f>
        <v>0</v>
      </c>
      <c r="AR211" s="182" t="s">
        <v>88</v>
      </c>
      <c r="AT211" s="183" t="s">
        <v>77</v>
      </c>
      <c r="AU211" s="183" t="s">
        <v>86</v>
      </c>
      <c r="AY211" s="182" t="s">
        <v>144</v>
      </c>
      <c r="BK211" s="184">
        <f>SUM(BK212:BK221)</f>
        <v>0</v>
      </c>
    </row>
    <row r="212" spans="1:65" s="2" customFormat="1" ht="62.5" customHeight="1">
      <c r="A212" s="35"/>
      <c r="B212" s="36"/>
      <c r="C212" s="187" t="s">
        <v>339</v>
      </c>
      <c r="D212" s="187" t="s">
        <v>147</v>
      </c>
      <c r="E212" s="188" t="s">
        <v>362</v>
      </c>
      <c r="F212" s="189" t="s">
        <v>363</v>
      </c>
      <c r="G212" s="190" t="s">
        <v>150</v>
      </c>
      <c r="H212" s="191">
        <v>17.559999999999999</v>
      </c>
      <c r="I212" s="192"/>
      <c r="J212" s="193">
        <f>ROUND(I212*H212,2)</f>
        <v>0</v>
      </c>
      <c r="K212" s="189" t="s">
        <v>1</v>
      </c>
      <c r="L212" s="40"/>
      <c r="M212" s="194" t="s">
        <v>1</v>
      </c>
      <c r="N212" s="195" t="s">
        <v>43</v>
      </c>
      <c r="O212" s="72"/>
      <c r="P212" s="196">
        <f>O212*H212</f>
        <v>0</v>
      </c>
      <c r="Q212" s="196">
        <v>3.6900000000000001E-3</v>
      </c>
      <c r="R212" s="196">
        <f>Q212*H212</f>
        <v>6.4796400000000004E-2</v>
      </c>
      <c r="S212" s="196">
        <v>0</v>
      </c>
      <c r="T212" s="19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8" t="s">
        <v>230</v>
      </c>
      <c r="AT212" s="198" t="s">
        <v>147</v>
      </c>
      <c r="AU212" s="198" t="s">
        <v>88</v>
      </c>
      <c r="AY212" s="18" t="s">
        <v>144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8" t="s">
        <v>86</v>
      </c>
      <c r="BK212" s="199">
        <f>ROUND(I212*H212,2)</f>
        <v>0</v>
      </c>
      <c r="BL212" s="18" t="s">
        <v>230</v>
      </c>
      <c r="BM212" s="198" t="s">
        <v>679</v>
      </c>
    </row>
    <row r="213" spans="1:65" s="13" customFormat="1" ht="10">
      <c r="B213" s="200"/>
      <c r="C213" s="201"/>
      <c r="D213" s="202" t="s">
        <v>154</v>
      </c>
      <c r="E213" s="203" t="s">
        <v>1</v>
      </c>
      <c r="F213" s="204" t="s">
        <v>365</v>
      </c>
      <c r="G213" s="201"/>
      <c r="H213" s="203" t="s">
        <v>1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154</v>
      </c>
      <c r="AU213" s="210" t="s">
        <v>88</v>
      </c>
      <c r="AV213" s="13" t="s">
        <v>86</v>
      </c>
      <c r="AW213" s="13" t="s">
        <v>34</v>
      </c>
      <c r="AX213" s="13" t="s">
        <v>78</v>
      </c>
      <c r="AY213" s="210" t="s">
        <v>144</v>
      </c>
    </row>
    <row r="214" spans="1:65" s="13" customFormat="1" ht="10">
      <c r="B214" s="200"/>
      <c r="C214" s="201"/>
      <c r="D214" s="202" t="s">
        <v>154</v>
      </c>
      <c r="E214" s="203" t="s">
        <v>1</v>
      </c>
      <c r="F214" s="204" t="s">
        <v>366</v>
      </c>
      <c r="G214" s="201"/>
      <c r="H214" s="203" t="s">
        <v>1</v>
      </c>
      <c r="I214" s="205"/>
      <c r="J214" s="201"/>
      <c r="K214" s="201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154</v>
      </c>
      <c r="AU214" s="210" t="s">
        <v>88</v>
      </c>
      <c r="AV214" s="13" t="s">
        <v>86</v>
      </c>
      <c r="AW214" s="13" t="s">
        <v>34</v>
      </c>
      <c r="AX214" s="13" t="s">
        <v>78</v>
      </c>
      <c r="AY214" s="210" t="s">
        <v>144</v>
      </c>
    </row>
    <row r="215" spans="1:65" s="14" customFormat="1" ht="10">
      <c r="B215" s="211"/>
      <c r="C215" s="212"/>
      <c r="D215" s="202" t="s">
        <v>154</v>
      </c>
      <c r="E215" s="213" t="s">
        <v>1</v>
      </c>
      <c r="F215" s="214" t="s">
        <v>680</v>
      </c>
      <c r="G215" s="212"/>
      <c r="H215" s="215">
        <v>17.559999999999999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154</v>
      </c>
      <c r="AU215" s="221" t="s">
        <v>88</v>
      </c>
      <c r="AV215" s="14" t="s">
        <v>88</v>
      </c>
      <c r="AW215" s="14" t="s">
        <v>34</v>
      </c>
      <c r="AX215" s="14" t="s">
        <v>86</v>
      </c>
      <c r="AY215" s="221" t="s">
        <v>144</v>
      </c>
    </row>
    <row r="216" spans="1:65" s="2" customFormat="1" ht="62.5" customHeight="1">
      <c r="A216" s="35"/>
      <c r="B216" s="36"/>
      <c r="C216" s="187" t="s">
        <v>343</v>
      </c>
      <c r="D216" s="187" t="s">
        <v>147</v>
      </c>
      <c r="E216" s="188" t="s">
        <v>369</v>
      </c>
      <c r="F216" s="189" t="s">
        <v>370</v>
      </c>
      <c r="G216" s="190" t="s">
        <v>150</v>
      </c>
      <c r="H216" s="191">
        <v>5.04</v>
      </c>
      <c r="I216" s="192"/>
      <c r="J216" s="193">
        <f>ROUND(I216*H216,2)</f>
        <v>0</v>
      </c>
      <c r="K216" s="189" t="s">
        <v>1</v>
      </c>
      <c r="L216" s="40"/>
      <c r="M216" s="194" t="s">
        <v>1</v>
      </c>
      <c r="N216" s="195" t="s">
        <v>43</v>
      </c>
      <c r="O216" s="72"/>
      <c r="P216" s="196">
        <f>O216*H216</f>
        <v>0</v>
      </c>
      <c r="Q216" s="196">
        <v>3.3400000000000001E-3</v>
      </c>
      <c r="R216" s="196">
        <f>Q216*H216</f>
        <v>1.6833600000000001E-2</v>
      </c>
      <c r="S216" s="196">
        <v>0</v>
      </c>
      <c r="T216" s="19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8" t="s">
        <v>230</v>
      </c>
      <c r="AT216" s="198" t="s">
        <v>147</v>
      </c>
      <c r="AU216" s="198" t="s">
        <v>88</v>
      </c>
      <c r="AY216" s="18" t="s">
        <v>144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8" t="s">
        <v>86</v>
      </c>
      <c r="BK216" s="199">
        <f>ROUND(I216*H216,2)</f>
        <v>0</v>
      </c>
      <c r="BL216" s="18" t="s">
        <v>230</v>
      </c>
      <c r="BM216" s="198" t="s">
        <v>681</v>
      </c>
    </row>
    <row r="217" spans="1:65" s="13" customFormat="1" ht="10">
      <c r="B217" s="200"/>
      <c r="C217" s="201"/>
      <c r="D217" s="202" t="s">
        <v>154</v>
      </c>
      <c r="E217" s="203" t="s">
        <v>1</v>
      </c>
      <c r="F217" s="204" t="s">
        <v>365</v>
      </c>
      <c r="G217" s="201"/>
      <c r="H217" s="203" t="s">
        <v>1</v>
      </c>
      <c r="I217" s="205"/>
      <c r="J217" s="201"/>
      <c r="K217" s="201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154</v>
      </c>
      <c r="AU217" s="210" t="s">
        <v>88</v>
      </c>
      <c r="AV217" s="13" t="s">
        <v>86</v>
      </c>
      <c r="AW217" s="13" t="s">
        <v>34</v>
      </c>
      <c r="AX217" s="13" t="s">
        <v>78</v>
      </c>
      <c r="AY217" s="210" t="s">
        <v>144</v>
      </c>
    </row>
    <row r="218" spans="1:65" s="13" customFormat="1" ht="10">
      <c r="B218" s="200"/>
      <c r="C218" s="201"/>
      <c r="D218" s="202" t="s">
        <v>154</v>
      </c>
      <c r="E218" s="203" t="s">
        <v>1</v>
      </c>
      <c r="F218" s="204" t="s">
        <v>372</v>
      </c>
      <c r="G218" s="201"/>
      <c r="H218" s="203" t="s">
        <v>1</v>
      </c>
      <c r="I218" s="205"/>
      <c r="J218" s="201"/>
      <c r="K218" s="201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154</v>
      </c>
      <c r="AU218" s="210" t="s">
        <v>88</v>
      </c>
      <c r="AV218" s="13" t="s">
        <v>86</v>
      </c>
      <c r="AW218" s="13" t="s">
        <v>34</v>
      </c>
      <c r="AX218" s="13" t="s">
        <v>78</v>
      </c>
      <c r="AY218" s="210" t="s">
        <v>144</v>
      </c>
    </row>
    <row r="219" spans="1:65" s="14" customFormat="1" ht="10">
      <c r="B219" s="211"/>
      <c r="C219" s="212"/>
      <c r="D219" s="202" t="s">
        <v>154</v>
      </c>
      <c r="E219" s="213" t="s">
        <v>1</v>
      </c>
      <c r="F219" s="214" t="s">
        <v>682</v>
      </c>
      <c r="G219" s="212"/>
      <c r="H219" s="215">
        <v>5.04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154</v>
      </c>
      <c r="AU219" s="221" t="s">
        <v>88</v>
      </c>
      <c r="AV219" s="14" t="s">
        <v>88</v>
      </c>
      <c r="AW219" s="14" t="s">
        <v>34</v>
      </c>
      <c r="AX219" s="14" t="s">
        <v>86</v>
      </c>
      <c r="AY219" s="221" t="s">
        <v>144</v>
      </c>
    </row>
    <row r="220" spans="1:65" s="2" customFormat="1" ht="22.9" customHeight="1">
      <c r="A220" s="35"/>
      <c r="B220" s="36"/>
      <c r="C220" s="187" t="s">
        <v>347</v>
      </c>
      <c r="D220" s="187" t="s">
        <v>147</v>
      </c>
      <c r="E220" s="188" t="s">
        <v>683</v>
      </c>
      <c r="F220" s="189" t="s">
        <v>684</v>
      </c>
      <c r="G220" s="190" t="s">
        <v>245</v>
      </c>
      <c r="H220" s="191">
        <v>8.2000000000000003E-2</v>
      </c>
      <c r="I220" s="192"/>
      <c r="J220" s="193">
        <f>ROUND(I220*H220,2)</f>
        <v>0</v>
      </c>
      <c r="K220" s="189" t="s">
        <v>151</v>
      </c>
      <c r="L220" s="40"/>
      <c r="M220" s="194" t="s">
        <v>1</v>
      </c>
      <c r="N220" s="195" t="s">
        <v>43</v>
      </c>
      <c r="O220" s="72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8" t="s">
        <v>230</v>
      </c>
      <c r="AT220" s="198" t="s">
        <v>147</v>
      </c>
      <c r="AU220" s="198" t="s">
        <v>88</v>
      </c>
      <c r="AY220" s="18" t="s">
        <v>144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8" t="s">
        <v>86</v>
      </c>
      <c r="BK220" s="199">
        <f>ROUND(I220*H220,2)</f>
        <v>0</v>
      </c>
      <c r="BL220" s="18" t="s">
        <v>230</v>
      </c>
      <c r="BM220" s="198" t="s">
        <v>377</v>
      </c>
    </row>
    <row r="221" spans="1:65" s="2" customFormat="1" ht="22.9" customHeight="1">
      <c r="A221" s="35"/>
      <c r="B221" s="36"/>
      <c r="C221" s="187" t="s">
        <v>351</v>
      </c>
      <c r="D221" s="187" t="s">
        <v>147</v>
      </c>
      <c r="E221" s="188" t="s">
        <v>379</v>
      </c>
      <c r="F221" s="189" t="s">
        <v>380</v>
      </c>
      <c r="G221" s="190" t="s">
        <v>245</v>
      </c>
      <c r="H221" s="191">
        <v>8.2000000000000003E-2</v>
      </c>
      <c r="I221" s="192"/>
      <c r="J221" s="193">
        <f>ROUND(I221*H221,2)</f>
        <v>0</v>
      </c>
      <c r="K221" s="189" t="s">
        <v>151</v>
      </c>
      <c r="L221" s="40"/>
      <c r="M221" s="194" t="s">
        <v>1</v>
      </c>
      <c r="N221" s="195" t="s">
        <v>43</v>
      </c>
      <c r="O221" s="72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8" t="s">
        <v>230</v>
      </c>
      <c r="AT221" s="198" t="s">
        <v>147</v>
      </c>
      <c r="AU221" s="198" t="s">
        <v>88</v>
      </c>
      <c r="AY221" s="18" t="s">
        <v>144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8" t="s">
        <v>86</v>
      </c>
      <c r="BK221" s="199">
        <f>ROUND(I221*H221,2)</f>
        <v>0</v>
      </c>
      <c r="BL221" s="18" t="s">
        <v>230</v>
      </c>
      <c r="BM221" s="198" t="s">
        <v>381</v>
      </c>
    </row>
    <row r="222" spans="1:65" s="12" customFormat="1" ht="22.75" customHeight="1">
      <c r="B222" s="171"/>
      <c r="C222" s="172"/>
      <c r="D222" s="173" t="s">
        <v>77</v>
      </c>
      <c r="E222" s="185" t="s">
        <v>382</v>
      </c>
      <c r="F222" s="185" t="s">
        <v>383</v>
      </c>
      <c r="G222" s="172"/>
      <c r="H222" s="172"/>
      <c r="I222" s="175"/>
      <c r="J222" s="186">
        <f>BK222</f>
        <v>0</v>
      </c>
      <c r="K222" s="172"/>
      <c r="L222" s="177"/>
      <c r="M222" s="178"/>
      <c r="N222" s="179"/>
      <c r="O222" s="179"/>
      <c r="P222" s="180">
        <f>SUM(P223:P238)</f>
        <v>0</v>
      </c>
      <c r="Q222" s="179"/>
      <c r="R222" s="180">
        <f>SUM(R223:R238)</f>
        <v>2.6971999999999999E-2</v>
      </c>
      <c r="S222" s="179"/>
      <c r="T222" s="181">
        <f>SUM(T223:T238)</f>
        <v>4.4299999999999999E-2</v>
      </c>
      <c r="AR222" s="182" t="s">
        <v>88</v>
      </c>
      <c r="AT222" s="183" t="s">
        <v>77</v>
      </c>
      <c r="AU222" s="183" t="s">
        <v>86</v>
      </c>
      <c r="AY222" s="182" t="s">
        <v>144</v>
      </c>
      <c r="BK222" s="184">
        <f>SUM(BK223:BK238)</f>
        <v>0</v>
      </c>
    </row>
    <row r="223" spans="1:65" s="2" customFormat="1" ht="22.9" customHeight="1">
      <c r="A223" s="35"/>
      <c r="B223" s="36"/>
      <c r="C223" s="187" t="s">
        <v>355</v>
      </c>
      <c r="D223" s="187" t="s">
        <v>147</v>
      </c>
      <c r="E223" s="188" t="s">
        <v>385</v>
      </c>
      <c r="F223" s="189" t="s">
        <v>386</v>
      </c>
      <c r="G223" s="190" t="s">
        <v>189</v>
      </c>
      <c r="H223" s="191">
        <v>3</v>
      </c>
      <c r="I223" s="192"/>
      <c r="J223" s="193">
        <f>ROUND(I223*H223,2)</f>
        <v>0</v>
      </c>
      <c r="K223" s="189" t="s">
        <v>151</v>
      </c>
      <c r="L223" s="40"/>
      <c r="M223" s="194" t="s">
        <v>1</v>
      </c>
      <c r="N223" s="195" t="s">
        <v>43</v>
      </c>
      <c r="O223" s="72"/>
      <c r="P223" s="196">
        <f>O223*H223</f>
        <v>0</v>
      </c>
      <c r="Q223" s="196">
        <v>0</v>
      </c>
      <c r="R223" s="196">
        <f>Q223*H223</f>
        <v>0</v>
      </c>
      <c r="S223" s="196">
        <v>5.0000000000000001E-3</v>
      </c>
      <c r="T223" s="197">
        <f>S223*H223</f>
        <v>1.4999999999999999E-2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8" t="s">
        <v>230</v>
      </c>
      <c r="AT223" s="198" t="s">
        <v>147</v>
      </c>
      <c r="AU223" s="198" t="s">
        <v>88</v>
      </c>
      <c r="AY223" s="18" t="s">
        <v>144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8" t="s">
        <v>86</v>
      </c>
      <c r="BK223" s="199">
        <f>ROUND(I223*H223,2)</f>
        <v>0</v>
      </c>
      <c r="BL223" s="18" t="s">
        <v>230</v>
      </c>
      <c r="BM223" s="198" t="s">
        <v>387</v>
      </c>
    </row>
    <row r="224" spans="1:65" s="2" customFormat="1" ht="22.9" customHeight="1">
      <c r="A224" s="35"/>
      <c r="B224" s="36"/>
      <c r="C224" s="187" t="s">
        <v>361</v>
      </c>
      <c r="D224" s="187" t="s">
        <v>147</v>
      </c>
      <c r="E224" s="188" t="s">
        <v>389</v>
      </c>
      <c r="F224" s="189" t="s">
        <v>390</v>
      </c>
      <c r="G224" s="190" t="s">
        <v>189</v>
      </c>
      <c r="H224" s="191">
        <v>1</v>
      </c>
      <c r="I224" s="192"/>
      <c r="J224" s="193">
        <f>ROUND(I224*H224,2)</f>
        <v>0</v>
      </c>
      <c r="K224" s="189" t="s">
        <v>151</v>
      </c>
      <c r="L224" s="40"/>
      <c r="M224" s="194" t="s">
        <v>1</v>
      </c>
      <c r="N224" s="195" t="s">
        <v>43</v>
      </c>
      <c r="O224" s="72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8" t="s">
        <v>230</v>
      </c>
      <c r="AT224" s="198" t="s">
        <v>147</v>
      </c>
      <c r="AU224" s="198" t="s">
        <v>88</v>
      </c>
      <c r="AY224" s="18" t="s">
        <v>144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8" t="s">
        <v>86</v>
      </c>
      <c r="BK224" s="199">
        <f>ROUND(I224*H224,2)</f>
        <v>0</v>
      </c>
      <c r="BL224" s="18" t="s">
        <v>230</v>
      </c>
      <c r="BM224" s="198" t="s">
        <v>391</v>
      </c>
    </row>
    <row r="225" spans="1:65" s="14" customFormat="1" ht="10">
      <c r="B225" s="211"/>
      <c r="C225" s="212"/>
      <c r="D225" s="202" t="s">
        <v>154</v>
      </c>
      <c r="E225" s="213" t="s">
        <v>1</v>
      </c>
      <c r="F225" s="214" t="s">
        <v>392</v>
      </c>
      <c r="G225" s="212"/>
      <c r="H225" s="215">
        <v>1</v>
      </c>
      <c r="I225" s="216"/>
      <c r="J225" s="212"/>
      <c r="K225" s="212"/>
      <c r="L225" s="217"/>
      <c r="M225" s="218"/>
      <c r="N225" s="219"/>
      <c r="O225" s="219"/>
      <c r="P225" s="219"/>
      <c r="Q225" s="219"/>
      <c r="R225" s="219"/>
      <c r="S225" s="219"/>
      <c r="T225" s="220"/>
      <c r="AT225" s="221" t="s">
        <v>154</v>
      </c>
      <c r="AU225" s="221" t="s">
        <v>88</v>
      </c>
      <c r="AV225" s="14" t="s">
        <v>88</v>
      </c>
      <c r="AW225" s="14" t="s">
        <v>34</v>
      </c>
      <c r="AX225" s="14" t="s">
        <v>86</v>
      </c>
      <c r="AY225" s="221" t="s">
        <v>144</v>
      </c>
    </row>
    <row r="226" spans="1:65" s="2" customFormat="1" ht="22.9" customHeight="1">
      <c r="A226" s="35"/>
      <c r="B226" s="36"/>
      <c r="C226" s="244" t="s">
        <v>368</v>
      </c>
      <c r="D226" s="244" t="s">
        <v>287</v>
      </c>
      <c r="E226" s="245" t="s">
        <v>394</v>
      </c>
      <c r="F226" s="246" t="s">
        <v>395</v>
      </c>
      <c r="G226" s="247" t="s">
        <v>189</v>
      </c>
      <c r="H226" s="248">
        <v>1</v>
      </c>
      <c r="I226" s="249"/>
      <c r="J226" s="250">
        <f>ROUND(I226*H226,2)</f>
        <v>0</v>
      </c>
      <c r="K226" s="246" t="s">
        <v>151</v>
      </c>
      <c r="L226" s="251"/>
      <c r="M226" s="252" t="s">
        <v>1</v>
      </c>
      <c r="N226" s="253" t="s">
        <v>43</v>
      </c>
      <c r="O226" s="72"/>
      <c r="P226" s="196">
        <f>O226*H226</f>
        <v>0</v>
      </c>
      <c r="Q226" s="196">
        <v>1.6E-2</v>
      </c>
      <c r="R226" s="196">
        <f>Q226*H226</f>
        <v>1.6E-2</v>
      </c>
      <c r="S226" s="196">
        <v>0</v>
      </c>
      <c r="T226" s="19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8" t="s">
        <v>290</v>
      </c>
      <c r="AT226" s="198" t="s">
        <v>287</v>
      </c>
      <c r="AU226" s="198" t="s">
        <v>88</v>
      </c>
      <c r="AY226" s="18" t="s">
        <v>144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8" t="s">
        <v>86</v>
      </c>
      <c r="BK226" s="199">
        <f>ROUND(I226*H226,2)</f>
        <v>0</v>
      </c>
      <c r="BL226" s="18" t="s">
        <v>230</v>
      </c>
      <c r="BM226" s="198" t="s">
        <v>396</v>
      </c>
    </row>
    <row r="227" spans="1:65" s="2" customFormat="1" ht="22.9" customHeight="1">
      <c r="A227" s="35"/>
      <c r="B227" s="36"/>
      <c r="C227" s="187" t="s">
        <v>374</v>
      </c>
      <c r="D227" s="187" t="s">
        <v>147</v>
      </c>
      <c r="E227" s="188" t="s">
        <v>398</v>
      </c>
      <c r="F227" s="189" t="s">
        <v>399</v>
      </c>
      <c r="G227" s="190" t="s">
        <v>189</v>
      </c>
      <c r="H227" s="191">
        <v>1</v>
      </c>
      <c r="I227" s="192"/>
      <c r="J227" s="193">
        <f>ROUND(I227*H227,2)</f>
        <v>0</v>
      </c>
      <c r="K227" s="189" t="s">
        <v>151</v>
      </c>
      <c r="L227" s="40"/>
      <c r="M227" s="194" t="s">
        <v>1</v>
      </c>
      <c r="N227" s="195" t="s">
        <v>43</v>
      </c>
      <c r="O227" s="72"/>
      <c r="P227" s="196">
        <f>O227*H227</f>
        <v>0</v>
      </c>
      <c r="Q227" s="196">
        <v>4.0000000000000001E-3</v>
      </c>
      <c r="R227" s="196">
        <f>Q227*H227</f>
        <v>4.0000000000000001E-3</v>
      </c>
      <c r="S227" s="196">
        <v>0</v>
      </c>
      <c r="T227" s="19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8" t="s">
        <v>230</v>
      </c>
      <c r="AT227" s="198" t="s">
        <v>147</v>
      </c>
      <c r="AU227" s="198" t="s">
        <v>88</v>
      </c>
      <c r="AY227" s="18" t="s">
        <v>144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8" t="s">
        <v>86</v>
      </c>
      <c r="BK227" s="199">
        <f>ROUND(I227*H227,2)</f>
        <v>0</v>
      </c>
      <c r="BL227" s="18" t="s">
        <v>230</v>
      </c>
      <c r="BM227" s="198" t="s">
        <v>685</v>
      </c>
    </row>
    <row r="228" spans="1:65" s="2" customFormat="1" ht="14.5" customHeight="1">
      <c r="A228" s="35"/>
      <c r="B228" s="36"/>
      <c r="C228" s="187" t="s">
        <v>378</v>
      </c>
      <c r="D228" s="187" t="s">
        <v>147</v>
      </c>
      <c r="E228" s="188" t="s">
        <v>402</v>
      </c>
      <c r="F228" s="189" t="s">
        <v>403</v>
      </c>
      <c r="G228" s="190" t="s">
        <v>189</v>
      </c>
      <c r="H228" s="191">
        <v>1</v>
      </c>
      <c r="I228" s="192"/>
      <c r="J228" s="193">
        <f>ROUND(I228*H228,2)</f>
        <v>0</v>
      </c>
      <c r="K228" s="189" t="s">
        <v>151</v>
      </c>
      <c r="L228" s="40"/>
      <c r="M228" s="194" t="s">
        <v>1</v>
      </c>
      <c r="N228" s="195" t="s">
        <v>43</v>
      </c>
      <c r="O228" s="72"/>
      <c r="P228" s="196">
        <f>O228*H228</f>
        <v>0</v>
      </c>
      <c r="Q228" s="196">
        <v>0</v>
      </c>
      <c r="R228" s="196">
        <f>Q228*H228</f>
        <v>0</v>
      </c>
      <c r="S228" s="196">
        <v>1.8E-3</v>
      </c>
      <c r="T228" s="197">
        <f>S228*H228</f>
        <v>1.8E-3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8" t="s">
        <v>230</v>
      </c>
      <c r="AT228" s="198" t="s">
        <v>147</v>
      </c>
      <c r="AU228" s="198" t="s">
        <v>88</v>
      </c>
      <c r="AY228" s="18" t="s">
        <v>144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8" t="s">
        <v>86</v>
      </c>
      <c r="BK228" s="199">
        <f>ROUND(I228*H228,2)</f>
        <v>0</v>
      </c>
      <c r="BL228" s="18" t="s">
        <v>230</v>
      </c>
      <c r="BM228" s="198" t="s">
        <v>404</v>
      </c>
    </row>
    <row r="229" spans="1:65" s="2" customFormat="1" ht="22.9" customHeight="1">
      <c r="A229" s="35"/>
      <c r="B229" s="36"/>
      <c r="C229" s="187" t="s">
        <v>384</v>
      </c>
      <c r="D229" s="187" t="s">
        <v>147</v>
      </c>
      <c r="E229" s="188" t="s">
        <v>406</v>
      </c>
      <c r="F229" s="189" t="s">
        <v>407</v>
      </c>
      <c r="G229" s="190" t="s">
        <v>189</v>
      </c>
      <c r="H229" s="191">
        <v>1</v>
      </c>
      <c r="I229" s="192"/>
      <c r="J229" s="193">
        <f>ROUND(I229*H229,2)</f>
        <v>0</v>
      </c>
      <c r="K229" s="189" t="s">
        <v>151</v>
      </c>
      <c r="L229" s="40"/>
      <c r="M229" s="194" t="s">
        <v>1</v>
      </c>
      <c r="N229" s="195" t="s">
        <v>43</v>
      </c>
      <c r="O229" s="72"/>
      <c r="P229" s="196">
        <f>O229*H229</f>
        <v>0</v>
      </c>
      <c r="Q229" s="196">
        <v>0</v>
      </c>
      <c r="R229" s="196">
        <f>Q229*H229</f>
        <v>0</v>
      </c>
      <c r="S229" s="196">
        <v>3.5000000000000001E-3</v>
      </c>
      <c r="T229" s="197">
        <f>S229*H229</f>
        <v>3.5000000000000001E-3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8" t="s">
        <v>230</v>
      </c>
      <c r="AT229" s="198" t="s">
        <v>147</v>
      </c>
      <c r="AU229" s="198" t="s">
        <v>88</v>
      </c>
      <c r="AY229" s="18" t="s">
        <v>144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8" t="s">
        <v>86</v>
      </c>
      <c r="BK229" s="199">
        <f>ROUND(I229*H229,2)</f>
        <v>0</v>
      </c>
      <c r="BL229" s="18" t="s">
        <v>230</v>
      </c>
      <c r="BM229" s="198" t="s">
        <v>686</v>
      </c>
    </row>
    <row r="230" spans="1:65" s="14" customFormat="1" ht="10">
      <c r="B230" s="211"/>
      <c r="C230" s="212"/>
      <c r="D230" s="202" t="s">
        <v>154</v>
      </c>
      <c r="E230" s="213" t="s">
        <v>1</v>
      </c>
      <c r="F230" s="214" t="s">
        <v>409</v>
      </c>
      <c r="G230" s="212"/>
      <c r="H230" s="215">
        <v>1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154</v>
      </c>
      <c r="AU230" s="221" t="s">
        <v>88</v>
      </c>
      <c r="AV230" s="14" t="s">
        <v>88</v>
      </c>
      <c r="AW230" s="14" t="s">
        <v>34</v>
      </c>
      <c r="AX230" s="14" t="s">
        <v>86</v>
      </c>
      <c r="AY230" s="221" t="s">
        <v>144</v>
      </c>
    </row>
    <row r="231" spans="1:65" s="2" customFormat="1" ht="22.9" customHeight="1">
      <c r="A231" s="35"/>
      <c r="B231" s="36"/>
      <c r="C231" s="187" t="s">
        <v>388</v>
      </c>
      <c r="D231" s="187" t="s">
        <v>147</v>
      </c>
      <c r="E231" s="188" t="s">
        <v>411</v>
      </c>
      <c r="F231" s="189" t="s">
        <v>412</v>
      </c>
      <c r="G231" s="190" t="s">
        <v>189</v>
      </c>
      <c r="H231" s="191">
        <v>1</v>
      </c>
      <c r="I231" s="192"/>
      <c r="J231" s="193">
        <f>ROUND(I231*H231,2)</f>
        <v>0</v>
      </c>
      <c r="K231" s="189" t="s">
        <v>151</v>
      </c>
      <c r="L231" s="40"/>
      <c r="M231" s="194" t="s">
        <v>1</v>
      </c>
      <c r="N231" s="195" t="s">
        <v>43</v>
      </c>
      <c r="O231" s="72"/>
      <c r="P231" s="196">
        <f>O231*H231</f>
        <v>0</v>
      </c>
      <c r="Q231" s="196">
        <v>0</v>
      </c>
      <c r="R231" s="196">
        <f>Q231*H231</f>
        <v>0</v>
      </c>
      <c r="S231" s="196">
        <v>2.4E-2</v>
      </c>
      <c r="T231" s="197">
        <f>S231*H231</f>
        <v>2.4E-2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8" t="s">
        <v>230</v>
      </c>
      <c r="AT231" s="198" t="s">
        <v>147</v>
      </c>
      <c r="AU231" s="198" t="s">
        <v>88</v>
      </c>
      <c r="AY231" s="18" t="s">
        <v>144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8" t="s">
        <v>86</v>
      </c>
      <c r="BK231" s="199">
        <f>ROUND(I231*H231,2)</f>
        <v>0</v>
      </c>
      <c r="BL231" s="18" t="s">
        <v>230</v>
      </c>
      <c r="BM231" s="198" t="s">
        <v>413</v>
      </c>
    </row>
    <row r="232" spans="1:65" s="2" customFormat="1" ht="22.9" customHeight="1">
      <c r="A232" s="35"/>
      <c r="B232" s="36"/>
      <c r="C232" s="187" t="s">
        <v>393</v>
      </c>
      <c r="D232" s="187" t="s">
        <v>147</v>
      </c>
      <c r="E232" s="188" t="s">
        <v>415</v>
      </c>
      <c r="F232" s="189" t="s">
        <v>416</v>
      </c>
      <c r="G232" s="190" t="s">
        <v>189</v>
      </c>
      <c r="H232" s="191">
        <v>3</v>
      </c>
      <c r="I232" s="192"/>
      <c r="J232" s="193">
        <f>ROUND(I232*H232,2)</f>
        <v>0</v>
      </c>
      <c r="K232" s="189" t="s">
        <v>151</v>
      </c>
      <c r="L232" s="40"/>
      <c r="M232" s="194" t="s">
        <v>1</v>
      </c>
      <c r="N232" s="195" t="s">
        <v>43</v>
      </c>
      <c r="O232" s="72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8" t="s">
        <v>230</v>
      </c>
      <c r="AT232" s="198" t="s">
        <v>147</v>
      </c>
      <c r="AU232" s="198" t="s">
        <v>88</v>
      </c>
      <c r="AY232" s="18" t="s">
        <v>144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8" t="s">
        <v>86</v>
      </c>
      <c r="BK232" s="199">
        <f>ROUND(I232*H232,2)</f>
        <v>0</v>
      </c>
      <c r="BL232" s="18" t="s">
        <v>230</v>
      </c>
      <c r="BM232" s="198" t="s">
        <v>417</v>
      </c>
    </row>
    <row r="233" spans="1:65" s="14" customFormat="1" ht="10">
      <c r="B233" s="211"/>
      <c r="C233" s="212"/>
      <c r="D233" s="202" t="s">
        <v>154</v>
      </c>
      <c r="E233" s="213" t="s">
        <v>1</v>
      </c>
      <c r="F233" s="214" t="s">
        <v>687</v>
      </c>
      <c r="G233" s="212"/>
      <c r="H233" s="215">
        <v>3</v>
      </c>
      <c r="I233" s="216"/>
      <c r="J233" s="212"/>
      <c r="K233" s="212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154</v>
      </c>
      <c r="AU233" s="221" t="s">
        <v>88</v>
      </c>
      <c r="AV233" s="14" t="s">
        <v>88</v>
      </c>
      <c r="AW233" s="14" t="s">
        <v>34</v>
      </c>
      <c r="AX233" s="14" t="s">
        <v>86</v>
      </c>
      <c r="AY233" s="221" t="s">
        <v>144</v>
      </c>
    </row>
    <row r="234" spans="1:65" s="2" customFormat="1" ht="20.5" customHeight="1">
      <c r="A234" s="35"/>
      <c r="B234" s="36"/>
      <c r="C234" s="244" t="s">
        <v>397</v>
      </c>
      <c r="D234" s="244" t="s">
        <v>287</v>
      </c>
      <c r="E234" s="245" t="s">
        <v>420</v>
      </c>
      <c r="F234" s="246" t="s">
        <v>421</v>
      </c>
      <c r="G234" s="247" t="s">
        <v>422</v>
      </c>
      <c r="H234" s="248">
        <v>3.54</v>
      </c>
      <c r="I234" s="249"/>
      <c r="J234" s="250">
        <f>ROUND(I234*H234,2)</f>
        <v>0</v>
      </c>
      <c r="K234" s="246" t="s">
        <v>151</v>
      </c>
      <c r="L234" s="251"/>
      <c r="M234" s="252" t="s">
        <v>1</v>
      </c>
      <c r="N234" s="253" t="s">
        <v>43</v>
      </c>
      <c r="O234" s="72"/>
      <c r="P234" s="196">
        <f>O234*H234</f>
        <v>0</v>
      </c>
      <c r="Q234" s="196">
        <v>1.8E-3</v>
      </c>
      <c r="R234" s="196">
        <f>Q234*H234</f>
        <v>6.3720000000000001E-3</v>
      </c>
      <c r="S234" s="196">
        <v>0</v>
      </c>
      <c r="T234" s="19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8" t="s">
        <v>290</v>
      </c>
      <c r="AT234" s="198" t="s">
        <v>287</v>
      </c>
      <c r="AU234" s="198" t="s">
        <v>88</v>
      </c>
      <c r="AY234" s="18" t="s">
        <v>144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8" t="s">
        <v>86</v>
      </c>
      <c r="BK234" s="199">
        <f>ROUND(I234*H234,2)</f>
        <v>0</v>
      </c>
      <c r="BL234" s="18" t="s">
        <v>230</v>
      </c>
      <c r="BM234" s="198" t="s">
        <v>423</v>
      </c>
    </row>
    <row r="235" spans="1:65" s="14" customFormat="1" ht="10">
      <c r="B235" s="211"/>
      <c r="C235" s="212"/>
      <c r="D235" s="202" t="s">
        <v>154</v>
      </c>
      <c r="E235" s="213" t="s">
        <v>1</v>
      </c>
      <c r="F235" s="214" t="s">
        <v>688</v>
      </c>
      <c r="G235" s="212"/>
      <c r="H235" s="215">
        <v>3.54</v>
      </c>
      <c r="I235" s="216"/>
      <c r="J235" s="212"/>
      <c r="K235" s="212"/>
      <c r="L235" s="217"/>
      <c r="M235" s="218"/>
      <c r="N235" s="219"/>
      <c r="O235" s="219"/>
      <c r="P235" s="219"/>
      <c r="Q235" s="219"/>
      <c r="R235" s="219"/>
      <c r="S235" s="219"/>
      <c r="T235" s="220"/>
      <c r="AT235" s="221" t="s">
        <v>154</v>
      </c>
      <c r="AU235" s="221" t="s">
        <v>88</v>
      </c>
      <c r="AV235" s="14" t="s">
        <v>88</v>
      </c>
      <c r="AW235" s="14" t="s">
        <v>34</v>
      </c>
      <c r="AX235" s="14" t="s">
        <v>86</v>
      </c>
      <c r="AY235" s="221" t="s">
        <v>144</v>
      </c>
    </row>
    <row r="236" spans="1:65" s="2" customFormat="1" ht="14.5" customHeight="1">
      <c r="A236" s="35"/>
      <c r="B236" s="36"/>
      <c r="C236" s="244" t="s">
        <v>401</v>
      </c>
      <c r="D236" s="244" t="s">
        <v>287</v>
      </c>
      <c r="E236" s="245" t="s">
        <v>426</v>
      </c>
      <c r="F236" s="246" t="s">
        <v>427</v>
      </c>
      <c r="G236" s="247" t="s">
        <v>428</v>
      </c>
      <c r="H236" s="248">
        <v>3</v>
      </c>
      <c r="I236" s="249"/>
      <c r="J236" s="250">
        <f>ROUND(I236*H236,2)</f>
        <v>0</v>
      </c>
      <c r="K236" s="246" t="s">
        <v>151</v>
      </c>
      <c r="L236" s="251"/>
      <c r="M236" s="252" t="s">
        <v>1</v>
      </c>
      <c r="N236" s="253" t="s">
        <v>43</v>
      </c>
      <c r="O236" s="72"/>
      <c r="P236" s="196">
        <f>O236*H236</f>
        <v>0</v>
      </c>
      <c r="Q236" s="196">
        <v>2.0000000000000001E-4</v>
      </c>
      <c r="R236" s="196">
        <f>Q236*H236</f>
        <v>6.0000000000000006E-4</v>
      </c>
      <c r="S236" s="196">
        <v>0</v>
      </c>
      <c r="T236" s="19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8" t="s">
        <v>290</v>
      </c>
      <c r="AT236" s="198" t="s">
        <v>287</v>
      </c>
      <c r="AU236" s="198" t="s">
        <v>88</v>
      </c>
      <c r="AY236" s="18" t="s">
        <v>144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8" t="s">
        <v>86</v>
      </c>
      <c r="BK236" s="199">
        <f>ROUND(I236*H236,2)</f>
        <v>0</v>
      </c>
      <c r="BL236" s="18" t="s">
        <v>230</v>
      </c>
      <c r="BM236" s="198" t="s">
        <v>429</v>
      </c>
    </row>
    <row r="237" spans="1:65" s="2" customFormat="1" ht="22.9" customHeight="1">
      <c r="A237" s="35"/>
      <c r="B237" s="36"/>
      <c r="C237" s="187" t="s">
        <v>405</v>
      </c>
      <c r="D237" s="187" t="s">
        <v>147</v>
      </c>
      <c r="E237" s="188" t="s">
        <v>689</v>
      </c>
      <c r="F237" s="189" t="s">
        <v>690</v>
      </c>
      <c r="G237" s="190" t="s">
        <v>245</v>
      </c>
      <c r="H237" s="191">
        <v>2.7E-2</v>
      </c>
      <c r="I237" s="192"/>
      <c r="J237" s="193">
        <f>ROUND(I237*H237,2)</f>
        <v>0</v>
      </c>
      <c r="K237" s="189" t="s">
        <v>151</v>
      </c>
      <c r="L237" s="40"/>
      <c r="M237" s="194" t="s">
        <v>1</v>
      </c>
      <c r="N237" s="195" t="s">
        <v>43</v>
      </c>
      <c r="O237" s="72"/>
      <c r="P237" s="196">
        <f>O237*H237</f>
        <v>0</v>
      </c>
      <c r="Q237" s="196">
        <v>0</v>
      </c>
      <c r="R237" s="196">
        <f>Q237*H237</f>
        <v>0</v>
      </c>
      <c r="S237" s="196">
        <v>0</v>
      </c>
      <c r="T237" s="19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8" t="s">
        <v>230</v>
      </c>
      <c r="AT237" s="198" t="s">
        <v>147</v>
      </c>
      <c r="AU237" s="198" t="s">
        <v>88</v>
      </c>
      <c r="AY237" s="18" t="s">
        <v>144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8" t="s">
        <v>86</v>
      </c>
      <c r="BK237" s="199">
        <f>ROUND(I237*H237,2)</f>
        <v>0</v>
      </c>
      <c r="BL237" s="18" t="s">
        <v>230</v>
      </c>
      <c r="BM237" s="198" t="s">
        <v>433</v>
      </c>
    </row>
    <row r="238" spans="1:65" s="2" customFormat="1" ht="22.9" customHeight="1">
      <c r="A238" s="35"/>
      <c r="B238" s="36"/>
      <c r="C238" s="187" t="s">
        <v>410</v>
      </c>
      <c r="D238" s="187" t="s">
        <v>147</v>
      </c>
      <c r="E238" s="188" t="s">
        <v>435</v>
      </c>
      <c r="F238" s="189" t="s">
        <v>436</v>
      </c>
      <c r="G238" s="190" t="s">
        <v>245</v>
      </c>
      <c r="H238" s="191">
        <v>2.7E-2</v>
      </c>
      <c r="I238" s="192"/>
      <c r="J238" s="193">
        <f>ROUND(I238*H238,2)</f>
        <v>0</v>
      </c>
      <c r="K238" s="189" t="s">
        <v>151</v>
      </c>
      <c r="L238" s="40"/>
      <c r="M238" s="194" t="s">
        <v>1</v>
      </c>
      <c r="N238" s="195" t="s">
        <v>43</v>
      </c>
      <c r="O238" s="72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8" t="s">
        <v>230</v>
      </c>
      <c r="AT238" s="198" t="s">
        <v>147</v>
      </c>
      <c r="AU238" s="198" t="s">
        <v>88</v>
      </c>
      <c r="AY238" s="18" t="s">
        <v>144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8" t="s">
        <v>86</v>
      </c>
      <c r="BK238" s="199">
        <f>ROUND(I238*H238,2)</f>
        <v>0</v>
      </c>
      <c r="BL238" s="18" t="s">
        <v>230</v>
      </c>
      <c r="BM238" s="198" t="s">
        <v>437</v>
      </c>
    </row>
    <row r="239" spans="1:65" s="12" customFormat="1" ht="22.75" customHeight="1">
      <c r="B239" s="171"/>
      <c r="C239" s="172"/>
      <c r="D239" s="173" t="s">
        <v>77</v>
      </c>
      <c r="E239" s="185" t="s">
        <v>438</v>
      </c>
      <c r="F239" s="185" t="s">
        <v>439</v>
      </c>
      <c r="G239" s="172"/>
      <c r="H239" s="172"/>
      <c r="I239" s="175"/>
      <c r="J239" s="186">
        <f>BK239</f>
        <v>0</v>
      </c>
      <c r="K239" s="172"/>
      <c r="L239" s="177"/>
      <c r="M239" s="178"/>
      <c r="N239" s="179"/>
      <c r="O239" s="179"/>
      <c r="P239" s="180">
        <f>SUM(P240:P261)</f>
        <v>0</v>
      </c>
      <c r="Q239" s="179"/>
      <c r="R239" s="180">
        <f>SUM(R240:R261)</f>
        <v>0.18619350000000001</v>
      </c>
      <c r="S239" s="179"/>
      <c r="T239" s="181">
        <f>SUM(T240:T261)</f>
        <v>7.3427999999999993E-2</v>
      </c>
      <c r="AR239" s="182" t="s">
        <v>88</v>
      </c>
      <c r="AT239" s="183" t="s">
        <v>77</v>
      </c>
      <c r="AU239" s="183" t="s">
        <v>86</v>
      </c>
      <c r="AY239" s="182" t="s">
        <v>144</v>
      </c>
      <c r="BK239" s="184">
        <f>SUM(BK240:BK261)</f>
        <v>0</v>
      </c>
    </row>
    <row r="240" spans="1:65" s="2" customFormat="1" ht="14.5" customHeight="1">
      <c r="A240" s="35"/>
      <c r="B240" s="36"/>
      <c r="C240" s="187" t="s">
        <v>414</v>
      </c>
      <c r="D240" s="187" t="s">
        <v>147</v>
      </c>
      <c r="E240" s="188" t="s">
        <v>441</v>
      </c>
      <c r="F240" s="189" t="s">
        <v>442</v>
      </c>
      <c r="G240" s="190" t="s">
        <v>150</v>
      </c>
      <c r="H240" s="191">
        <v>22.6</v>
      </c>
      <c r="I240" s="192"/>
      <c r="J240" s="193">
        <f>ROUND(I240*H240,2)</f>
        <v>0</v>
      </c>
      <c r="K240" s="189" t="s">
        <v>151</v>
      </c>
      <c r="L240" s="40"/>
      <c r="M240" s="194" t="s">
        <v>1</v>
      </c>
      <c r="N240" s="195" t="s">
        <v>43</v>
      </c>
      <c r="O240" s="72"/>
      <c r="P240" s="196">
        <f>O240*H240</f>
        <v>0</v>
      </c>
      <c r="Q240" s="196">
        <v>0</v>
      </c>
      <c r="R240" s="196">
        <f>Q240*H240</f>
        <v>0</v>
      </c>
      <c r="S240" s="196">
        <v>0</v>
      </c>
      <c r="T240" s="19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8" t="s">
        <v>230</v>
      </c>
      <c r="AT240" s="198" t="s">
        <v>147</v>
      </c>
      <c r="AU240" s="198" t="s">
        <v>88</v>
      </c>
      <c r="AY240" s="18" t="s">
        <v>144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8" t="s">
        <v>86</v>
      </c>
      <c r="BK240" s="199">
        <f>ROUND(I240*H240,2)</f>
        <v>0</v>
      </c>
      <c r="BL240" s="18" t="s">
        <v>230</v>
      </c>
      <c r="BM240" s="198" t="s">
        <v>443</v>
      </c>
    </row>
    <row r="241" spans="1:65" s="14" customFormat="1" ht="10">
      <c r="B241" s="211"/>
      <c r="C241" s="212"/>
      <c r="D241" s="202" t="s">
        <v>154</v>
      </c>
      <c r="E241" s="213" t="s">
        <v>1</v>
      </c>
      <c r="F241" s="214" t="s">
        <v>691</v>
      </c>
      <c r="G241" s="212"/>
      <c r="H241" s="215">
        <v>22.6</v>
      </c>
      <c r="I241" s="216"/>
      <c r="J241" s="212"/>
      <c r="K241" s="212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154</v>
      </c>
      <c r="AU241" s="221" t="s">
        <v>88</v>
      </c>
      <c r="AV241" s="14" t="s">
        <v>88</v>
      </c>
      <c r="AW241" s="14" t="s">
        <v>34</v>
      </c>
      <c r="AX241" s="14" t="s">
        <v>86</v>
      </c>
      <c r="AY241" s="221" t="s">
        <v>144</v>
      </c>
    </row>
    <row r="242" spans="1:65" s="2" customFormat="1" ht="22.9" customHeight="1">
      <c r="A242" s="35"/>
      <c r="B242" s="36"/>
      <c r="C242" s="187" t="s">
        <v>419</v>
      </c>
      <c r="D242" s="187" t="s">
        <v>147</v>
      </c>
      <c r="E242" s="188" t="s">
        <v>446</v>
      </c>
      <c r="F242" s="189" t="s">
        <v>447</v>
      </c>
      <c r="G242" s="190" t="s">
        <v>150</v>
      </c>
      <c r="H242" s="191">
        <v>22.6</v>
      </c>
      <c r="I242" s="192"/>
      <c r="J242" s="193">
        <f>ROUND(I242*H242,2)</f>
        <v>0</v>
      </c>
      <c r="K242" s="189" t="s">
        <v>151</v>
      </c>
      <c r="L242" s="40"/>
      <c r="M242" s="194" t="s">
        <v>1</v>
      </c>
      <c r="N242" s="195" t="s">
        <v>43</v>
      </c>
      <c r="O242" s="72"/>
      <c r="P242" s="196">
        <f>O242*H242</f>
        <v>0</v>
      </c>
      <c r="Q242" s="196">
        <v>3.0000000000000001E-5</v>
      </c>
      <c r="R242" s="196">
        <f>Q242*H242</f>
        <v>6.7800000000000011E-4</v>
      </c>
      <c r="S242" s="196">
        <v>0</v>
      </c>
      <c r="T242" s="19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8" t="s">
        <v>230</v>
      </c>
      <c r="AT242" s="198" t="s">
        <v>147</v>
      </c>
      <c r="AU242" s="198" t="s">
        <v>88</v>
      </c>
      <c r="AY242" s="18" t="s">
        <v>144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8" t="s">
        <v>86</v>
      </c>
      <c r="BK242" s="199">
        <f>ROUND(I242*H242,2)</f>
        <v>0</v>
      </c>
      <c r="BL242" s="18" t="s">
        <v>230</v>
      </c>
      <c r="BM242" s="198" t="s">
        <v>448</v>
      </c>
    </row>
    <row r="243" spans="1:65" s="2" customFormat="1" ht="22.9" customHeight="1">
      <c r="A243" s="35"/>
      <c r="B243" s="36"/>
      <c r="C243" s="187" t="s">
        <v>425</v>
      </c>
      <c r="D243" s="187" t="s">
        <v>147</v>
      </c>
      <c r="E243" s="188" t="s">
        <v>450</v>
      </c>
      <c r="F243" s="189" t="s">
        <v>451</v>
      </c>
      <c r="G243" s="190" t="s">
        <v>150</v>
      </c>
      <c r="H243" s="191">
        <v>22.6</v>
      </c>
      <c r="I243" s="192"/>
      <c r="J243" s="193">
        <f>ROUND(I243*H243,2)</f>
        <v>0</v>
      </c>
      <c r="K243" s="189" t="s">
        <v>151</v>
      </c>
      <c r="L243" s="40"/>
      <c r="M243" s="194" t="s">
        <v>1</v>
      </c>
      <c r="N243" s="195" t="s">
        <v>43</v>
      </c>
      <c r="O243" s="72"/>
      <c r="P243" s="196">
        <f>O243*H243</f>
        <v>0</v>
      </c>
      <c r="Q243" s="196">
        <v>4.5500000000000002E-3</v>
      </c>
      <c r="R243" s="196">
        <f>Q243*H243</f>
        <v>0.10283</v>
      </c>
      <c r="S243" s="196">
        <v>0</v>
      </c>
      <c r="T243" s="19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8" t="s">
        <v>230</v>
      </c>
      <c r="AT243" s="198" t="s">
        <v>147</v>
      </c>
      <c r="AU243" s="198" t="s">
        <v>88</v>
      </c>
      <c r="AY243" s="18" t="s">
        <v>144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8" t="s">
        <v>86</v>
      </c>
      <c r="BK243" s="199">
        <f>ROUND(I243*H243,2)</f>
        <v>0</v>
      </c>
      <c r="BL243" s="18" t="s">
        <v>230</v>
      </c>
      <c r="BM243" s="198" t="s">
        <v>452</v>
      </c>
    </row>
    <row r="244" spans="1:65" s="2" customFormat="1" ht="22.9" customHeight="1">
      <c r="A244" s="35"/>
      <c r="B244" s="36"/>
      <c r="C244" s="187" t="s">
        <v>430</v>
      </c>
      <c r="D244" s="187" t="s">
        <v>147</v>
      </c>
      <c r="E244" s="188" t="s">
        <v>459</v>
      </c>
      <c r="F244" s="189" t="s">
        <v>460</v>
      </c>
      <c r="G244" s="190" t="s">
        <v>150</v>
      </c>
      <c r="H244" s="191">
        <v>22.6</v>
      </c>
      <c r="I244" s="192"/>
      <c r="J244" s="193">
        <f>ROUND(I244*H244,2)</f>
        <v>0</v>
      </c>
      <c r="K244" s="189" t="s">
        <v>151</v>
      </c>
      <c r="L244" s="40"/>
      <c r="M244" s="194" t="s">
        <v>1</v>
      </c>
      <c r="N244" s="195" t="s">
        <v>43</v>
      </c>
      <c r="O244" s="72"/>
      <c r="P244" s="196">
        <f>O244*H244</f>
        <v>0</v>
      </c>
      <c r="Q244" s="196">
        <v>0</v>
      </c>
      <c r="R244" s="196">
        <f>Q244*H244</f>
        <v>0</v>
      </c>
      <c r="S244" s="196">
        <v>3.0000000000000001E-3</v>
      </c>
      <c r="T244" s="197">
        <f>S244*H244</f>
        <v>6.7799999999999999E-2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8" t="s">
        <v>230</v>
      </c>
      <c r="AT244" s="198" t="s">
        <v>147</v>
      </c>
      <c r="AU244" s="198" t="s">
        <v>88</v>
      </c>
      <c r="AY244" s="18" t="s">
        <v>144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8" t="s">
        <v>86</v>
      </c>
      <c r="BK244" s="199">
        <f>ROUND(I244*H244,2)</f>
        <v>0</v>
      </c>
      <c r="BL244" s="18" t="s">
        <v>230</v>
      </c>
      <c r="BM244" s="198" t="s">
        <v>461</v>
      </c>
    </row>
    <row r="245" spans="1:65" s="14" customFormat="1" ht="10">
      <c r="B245" s="211"/>
      <c r="C245" s="212"/>
      <c r="D245" s="202" t="s">
        <v>154</v>
      </c>
      <c r="E245" s="213" t="s">
        <v>1</v>
      </c>
      <c r="F245" s="214" t="s">
        <v>692</v>
      </c>
      <c r="G245" s="212"/>
      <c r="H245" s="215">
        <v>22.6</v>
      </c>
      <c r="I245" s="216"/>
      <c r="J245" s="212"/>
      <c r="K245" s="212"/>
      <c r="L245" s="217"/>
      <c r="M245" s="218"/>
      <c r="N245" s="219"/>
      <c r="O245" s="219"/>
      <c r="P245" s="219"/>
      <c r="Q245" s="219"/>
      <c r="R245" s="219"/>
      <c r="S245" s="219"/>
      <c r="T245" s="220"/>
      <c r="AT245" s="221" t="s">
        <v>154</v>
      </c>
      <c r="AU245" s="221" t="s">
        <v>88</v>
      </c>
      <c r="AV245" s="14" t="s">
        <v>88</v>
      </c>
      <c r="AW245" s="14" t="s">
        <v>34</v>
      </c>
      <c r="AX245" s="14" t="s">
        <v>86</v>
      </c>
      <c r="AY245" s="221" t="s">
        <v>144</v>
      </c>
    </row>
    <row r="246" spans="1:65" s="2" customFormat="1" ht="14.5" customHeight="1">
      <c r="A246" s="35"/>
      <c r="B246" s="36"/>
      <c r="C246" s="187" t="s">
        <v>434</v>
      </c>
      <c r="D246" s="187" t="s">
        <v>147</v>
      </c>
      <c r="E246" s="188" t="s">
        <v>464</v>
      </c>
      <c r="F246" s="189" t="s">
        <v>465</v>
      </c>
      <c r="G246" s="190" t="s">
        <v>150</v>
      </c>
      <c r="H246" s="191">
        <v>22.6</v>
      </c>
      <c r="I246" s="192"/>
      <c r="J246" s="193">
        <f>ROUND(I246*H246,2)</f>
        <v>0</v>
      </c>
      <c r="K246" s="189" t="s">
        <v>151</v>
      </c>
      <c r="L246" s="40"/>
      <c r="M246" s="194" t="s">
        <v>1</v>
      </c>
      <c r="N246" s="195" t="s">
        <v>43</v>
      </c>
      <c r="O246" s="72"/>
      <c r="P246" s="196">
        <f>O246*H246</f>
        <v>0</v>
      </c>
      <c r="Q246" s="196">
        <v>2.9999999999999997E-4</v>
      </c>
      <c r="R246" s="196">
        <f>Q246*H246</f>
        <v>6.7799999999999996E-3</v>
      </c>
      <c r="S246" s="196">
        <v>0</v>
      </c>
      <c r="T246" s="19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8" t="s">
        <v>230</v>
      </c>
      <c r="AT246" s="198" t="s">
        <v>147</v>
      </c>
      <c r="AU246" s="198" t="s">
        <v>88</v>
      </c>
      <c r="AY246" s="18" t="s">
        <v>144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18" t="s">
        <v>86</v>
      </c>
      <c r="BK246" s="199">
        <f>ROUND(I246*H246,2)</f>
        <v>0</v>
      </c>
      <c r="BL246" s="18" t="s">
        <v>230</v>
      </c>
      <c r="BM246" s="198" t="s">
        <v>466</v>
      </c>
    </row>
    <row r="247" spans="1:65" s="14" customFormat="1" ht="10">
      <c r="B247" s="211"/>
      <c r="C247" s="212"/>
      <c r="D247" s="202" t="s">
        <v>154</v>
      </c>
      <c r="E247" s="213" t="s">
        <v>1</v>
      </c>
      <c r="F247" s="214" t="s">
        <v>691</v>
      </c>
      <c r="G247" s="212"/>
      <c r="H247" s="215">
        <v>22.6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154</v>
      </c>
      <c r="AU247" s="221" t="s">
        <v>88</v>
      </c>
      <c r="AV247" s="14" t="s">
        <v>88</v>
      </c>
      <c r="AW247" s="14" t="s">
        <v>34</v>
      </c>
      <c r="AX247" s="14" t="s">
        <v>86</v>
      </c>
      <c r="AY247" s="221" t="s">
        <v>144</v>
      </c>
    </row>
    <row r="248" spans="1:65" s="2" customFormat="1" ht="35.75" customHeight="1">
      <c r="A248" s="35"/>
      <c r="B248" s="36"/>
      <c r="C248" s="244" t="s">
        <v>440</v>
      </c>
      <c r="D248" s="244" t="s">
        <v>287</v>
      </c>
      <c r="E248" s="245" t="s">
        <v>468</v>
      </c>
      <c r="F248" s="246" t="s">
        <v>469</v>
      </c>
      <c r="G248" s="247" t="s">
        <v>150</v>
      </c>
      <c r="H248" s="248">
        <v>24.86</v>
      </c>
      <c r="I248" s="249"/>
      <c r="J248" s="250">
        <f>ROUND(I248*H248,2)</f>
        <v>0</v>
      </c>
      <c r="K248" s="246" t="s">
        <v>151</v>
      </c>
      <c r="L248" s="251"/>
      <c r="M248" s="252" t="s">
        <v>1</v>
      </c>
      <c r="N248" s="253" t="s">
        <v>43</v>
      </c>
      <c r="O248" s="72"/>
      <c r="P248" s="196">
        <f>O248*H248</f>
        <v>0</v>
      </c>
      <c r="Q248" s="196">
        <v>2.8700000000000002E-3</v>
      </c>
      <c r="R248" s="196">
        <f>Q248*H248</f>
        <v>7.1348200000000001E-2</v>
      </c>
      <c r="S248" s="196">
        <v>0</v>
      </c>
      <c r="T248" s="19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8" t="s">
        <v>290</v>
      </c>
      <c r="AT248" s="198" t="s">
        <v>287</v>
      </c>
      <c r="AU248" s="198" t="s">
        <v>88</v>
      </c>
      <c r="AY248" s="18" t="s">
        <v>144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8" t="s">
        <v>86</v>
      </c>
      <c r="BK248" s="199">
        <f>ROUND(I248*H248,2)</f>
        <v>0</v>
      </c>
      <c r="BL248" s="18" t="s">
        <v>230</v>
      </c>
      <c r="BM248" s="198" t="s">
        <v>470</v>
      </c>
    </row>
    <row r="249" spans="1:65" s="14" customFormat="1" ht="10">
      <c r="B249" s="211"/>
      <c r="C249" s="212"/>
      <c r="D249" s="202" t="s">
        <v>154</v>
      </c>
      <c r="E249" s="212"/>
      <c r="F249" s="214" t="s">
        <v>693</v>
      </c>
      <c r="G249" s="212"/>
      <c r="H249" s="215">
        <v>24.86</v>
      </c>
      <c r="I249" s="216"/>
      <c r="J249" s="212"/>
      <c r="K249" s="212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154</v>
      </c>
      <c r="AU249" s="221" t="s">
        <v>88</v>
      </c>
      <c r="AV249" s="14" t="s">
        <v>88</v>
      </c>
      <c r="AW249" s="14" t="s">
        <v>4</v>
      </c>
      <c r="AX249" s="14" t="s">
        <v>86</v>
      </c>
      <c r="AY249" s="221" t="s">
        <v>144</v>
      </c>
    </row>
    <row r="250" spans="1:65" s="2" customFormat="1" ht="22.9" customHeight="1">
      <c r="A250" s="35"/>
      <c r="B250" s="36"/>
      <c r="C250" s="187" t="s">
        <v>445</v>
      </c>
      <c r="D250" s="187" t="s">
        <v>147</v>
      </c>
      <c r="E250" s="188" t="s">
        <v>473</v>
      </c>
      <c r="F250" s="189" t="s">
        <v>474</v>
      </c>
      <c r="G250" s="190" t="s">
        <v>422</v>
      </c>
      <c r="H250" s="191">
        <v>24.86</v>
      </c>
      <c r="I250" s="192"/>
      <c r="J250" s="193">
        <f>ROUND(I250*H250,2)</f>
        <v>0</v>
      </c>
      <c r="K250" s="189" t="s">
        <v>151</v>
      </c>
      <c r="L250" s="40"/>
      <c r="M250" s="194" t="s">
        <v>1</v>
      </c>
      <c r="N250" s="195" t="s">
        <v>43</v>
      </c>
      <c r="O250" s="72"/>
      <c r="P250" s="196">
        <f>O250*H250</f>
        <v>0</v>
      </c>
      <c r="Q250" s="196">
        <v>0</v>
      </c>
      <c r="R250" s="196">
        <f>Q250*H250</f>
        <v>0</v>
      </c>
      <c r="S250" s="196">
        <v>0</v>
      </c>
      <c r="T250" s="19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8" t="s">
        <v>230</v>
      </c>
      <c r="AT250" s="198" t="s">
        <v>147</v>
      </c>
      <c r="AU250" s="198" t="s">
        <v>88</v>
      </c>
      <c r="AY250" s="18" t="s">
        <v>144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8" t="s">
        <v>86</v>
      </c>
      <c r="BK250" s="199">
        <f>ROUND(I250*H250,2)</f>
        <v>0</v>
      </c>
      <c r="BL250" s="18" t="s">
        <v>230</v>
      </c>
      <c r="BM250" s="198" t="s">
        <v>694</v>
      </c>
    </row>
    <row r="251" spans="1:65" s="2" customFormat="1" ht="20.5" customHeight="1">
      <c r="A251" s="35"/>
      <c r="B251" s="36"/>
      <c r="C251" s="187" t="s">
        <v>449</v>
      </c>
      <c r="D251" s="187" t="s">
        <v>147</v>
      </c>
      <c r="E251" s="188" t="s">
        <v>477</v>
      </c>
      <c r="F251" s="189" t="s">
        <v>478</v>
      </c>
      <c r="G251" s="190" t="s">
        <v>422</v>
      </c>
      <c r="H251" s="191">
        <v>18.760000000000002</v>
      </c>
      <c r="I251" s="192"/>
      <c r="J251" s="193">
        <f>ROUND(I251*H251,2)</f>
        <v>0</v>
      </c>
      <c r="K251" s="189" t="s">
        <v>151</v>
      </c>
      <c r="L251" s="40"/>
      <c r="M251" s="194" t="s">
        <v>1</v>
      </c>
      <c r="N251" s="195" t="s">
        <v>43</v>
      </c>
      <c r="O251" s="72"/>
      <c r="P251" s="196">
        <f>O251*H251</f>
        <v>0</v>
      </c>
      <c r="Q251" s="196">
        <v>0</v>
      </c>
      <c r="R251" s="196">
        <f>Q251*H251</f>
        <v>0</v>
      </c>
      <c r="S251" s="196">
        <v>2.9999999999999997E-4</v>
      </c>
      <c r="T251" s="197">
        <f>S251*H251</f>
        <v>5.6280000000000002E-3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8" t="s">
        <v>230</v>
      </c>
      <c r="AT251" s="198" t="s">
        <v>147</v>
      </c>
      <c r="AU251" s="198" t="s">
        <v>88</v>
      </c>
      <c r="AY251" s="18" t="s">
        <v>144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8" t="s">
        <v>86</v>
      </c>
      <c r="BK251" s="199">
        <f>ROUND(I251*H251,2)</f>
        <v>0</v>
      </c>
      <c r="BL251" s="18" t="s">
        <v>230</v>
      </c>
      <c r="BM251" s="198" t="s">
        <v>479</v>
      </c>
    </row>
    <row r="252" spans="1:65" s="14" customFormat="1" ht="10">
      <c r="B252" s="211"/>
      <c r="C252" s="212"/>
      <c r="D252" s="202" t="s">
        <v>154</v>
      </c>
      <c r="E252" s="213" t="s">
        <v>1</v>
      </c>
      <c r="F252" s="214" t="s">
        <v>695</v>
      </c>
      <c r="G252" s="212"/>
      <c r="H252" s="215">
        <v>18.760000000000002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154</v>
      </c>
      <c r="AU252" s="221" t="s">
        <v>88</v>
      </c>
      <c r="AV252" s="14" t="s">
        <v>88</v>
      </c>
      <c r="AW252" s="14" t="s">
        <v>34</v>
      </c>
      <c r="AX252" s="14" t="s">
        <v>86</v>
      </c>
      <c r="AY252" s="221" t="s">
        <v>144</v>
      </c>
    </row>
    <row r="253" spans="1:65" s="2" customFormat="1" ht="14.5" customHeight="1">
      <c r="A253" s="35"/>
      <c r="B253" s="36"/>
      <c r="C253" s="187" t="s">
        <v>453</v>
      </c>
      <c r="D253" s="187" t="s">
        <v>147</v>
      </c>
      <c r="E253" s="188" t="s">
        <v>482</v>
      </c>
      <c r="F253" s="189" t="s">
        <v>483</v>
      </c>
      <c r="G253" s="190" t="s">
        <v>422</v>
      </c>
      <c r="H253" s="191">
        <v>18.760000000000002</v>
      </c>
      <c r="I253" s="192"/>
      <c r="J253" s="193">
        <f>ROUND(I253*H253,2)</f>
        <v>0</v>
      </c>
      <c r="K253" s="189" t="s">
        <v>151</v>
      </c>
      <c r="L253" s="40"/>
      <c r="M253" s="194" t="s">
        <v>1</v>
      </c>
      <c r="N253" s="195" t="s">
        <v>43</v>
      </c>
      <c r="O253" s="72"/>
      <c r="P253" s="196">
        <f>O253*H253</f>
        <v>0</v>
      </c>
      <c r="Q253" s="196">
        <v>1.0000000000000001E-5</v>
      </c>
      <c r="R253" s="196">
        <f>Q253*H253</f>
        <v>1.8760000000000003E-4</v>
      </c>
      <c r="S253" s="196">
        <v>0</v>
      </c>
      <c r="T253" s="19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8" t="s">
        <v>230</v>
      </c>
      <c r="AT253" s="198" t="s">
        <v>147</v>
      </c>
      <c r="AU253" s="198" t="s">
        <v>88</v>
      </c>
      <c r="AY253" s="18" t="s">
        <v>144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8" t="s">
        <v>86</v>
      </c>
      <c r="BK253" s="199">
        <f>ROUND(I253*H253,2)</f>
        <v>0</v>
      </c>
      <c r="BL253" s="18" t="s">
        <v>230</v>
      </c>
      <c r="BM253" s="198" t="s">
        <v>484</v>
      </c>
    </row>
    <row r="254" spans="1:65" s="14" customFormat="1" ht="10">
      <c r="B254" s="211"/>
      <c r="C254" s="212"/>
      <c r="D254" s="202" t="s">
        <v>154</v>
      </c>
      <c r="E254" s="213" t="s">
        <v>1</v>
      </c>
      <c r="F254" s="214" t="s">
        <v>695</v>
      </c>
      <c r="G254" s="212"/>
      <c r="H254" s="215">
        <v>18.760000000000002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154</v>
      </c>
      <c r="AU254" s="221" t="s">
        <v>88</v>
      </c>
      <c r="AV254" s="14" t="s">
        <v>88</v>
      </c>
      <c r="AW254" s="14" t="s">
        <v>34</v>
      </c>
      <c r="AX254" s="14" t="s">
        <v>86</v>
      </c>
      <c r="AY254" s="221" t="s">
        <v>144</v>
      </c>
    </row>
    <row r="255" spans="1:65" s="2" customFormat="1" ht="14.5" customHeight="1">
      <c r="A255" s="35"/>
      <c r="B255" s="36"/>
      <c r="C255" s="244" t="s">
        <v>458</v>
      </c>
      <c r="D255" s="244" t="s">
        <v>287</v>
      </c>
      <c r="E255" s="245" t="s">
        <v>487</v>
      </c>
      <c r="F255" s="246" t="s">
        <v>488</v>
      </c>
      <c r="G255" s="247" t="s">
        <v>422</v>
      </c>
      <c r="H255" s="248">
        <v>19.135000000000002</v>
      </c>
      <c r="I255" s="249"/>
      <c r="J255" s="250">
        <f>ROUND(I255*H255,2)</f>
        <v>0</v>
      </c>
      <c r="K255" s="246" t="s">
        <v>151</v>
      </c>
      <c r="L255" s="251"/>
      <c r="M255" s="252" t="s">
        <v>1</v>
      </c>
      <c r="N255" s="253" t="s">
        <v>43</v>
      </c>
      <c r="O255" s="72"/>
      <c r="P255" s="196">
        <f>O255*H255</f>
        <v>0</v>
      </c>
      <c r="Q255" s="196">
        <v>2.2000000000000001E-4</v>
      </c>
      <c r="R255" s="196">
        <f>Q255*H255</f>
        <v>4.2097000000000002E-3</v>
      </c>
      <c r="S255" s="196">
        <v>0</v>
      </c>
      <c r="T255" s="19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8" t="s">
        <v>290</v>
      </c>
      <c r="AT255" s="198" t="s">
        <v>287</v>
      </c>
      <c r="AU255" s="198" t="s">
        <v>88</v>
      </c>
      <c r="AY255" s="18" t="s">
        <v>144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8" t="s">
        <v>86</v>
      </c>
      <c r="BK255" s="199">
        <f>ROUND(I255*H255,2)</f>
        <v>0</v>
      </c>
      <c r="BL255" s="18" t="s">
        <v>230</v>
      </c>
      <c r="BM255" s="198" t="s">
        <v>489</v>
      </c>
    </row>
    <row r="256" spans="1:65" s="14" customFormat="1" ht="10">
      <c r="B256" s="211"/>
      <c r="C256" s="212"/>
      <c r="D256" s="202" t="s">
        <v>154</v>
      </c>
      <c r="E256" s="212"/>
      <c r="F256" s="214" t="s">
        <v>696</v>
      </c>
      <c r="G256" s="212"/>
      <c r="H256" s="215">
        <v>19.135000000000002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154</v>
      </c>
      <c r="AU256" s="221" t="s">
        <v>88</v>
      </c>
      <c r="AV256" s="14" t="s">
        <v>88</v>
      </c>
      <c r="AW256" s="14" t="s">
        <v>4</v>
      </c>
      <c r="AX256" s="14" t="s">
        <v>86</v>
      </c>
      <c r="AY256" s="221" t="s">
        <v>144</v>
      </c>
    </row>
    <row r="257" spans="1:65" s="2" customFormat="1" ht="14.5" customHeight="1">
      <c r="A257" s="35"/>
      <c r="B257" s="36"/>
      <c r="C257" s="187" t="s">
        <v>463</v>
      </c>
      <c r="D257" s="187" t="s">
        <v>147</v>
      </c>
      <c r="E257" s="188" t="s">
        <v>492</v>
      </c>
      <c r="F257" s="189" t="s">
        <v>493</v>
      </c>
      <c r="G257" s="190" t="s">
        <v>422</v>
      </c>
      <c r="H257" s="191">
        <v>0.8</v>
      </c>
      <c r="I257" s="192"/>
      <c r="J257" s="193">
        <f>ROUND(I257*H257,2)</f>
        <v>0</v>
      </c>
      <c r="K257" s="189" t="s">
        <v>151</v>
      </c>
      <c r="L257" s="40"/>
      <c r="M257" s="194" t="s">
        <v>1</v>
      </c>
      <c r="N257" s="195" t="s">
        <v>43</v>
      </c>
      <c r="O257" s="72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8" t="s">
        <v>230</v>
      </c>
      <c r="AT257" s="198" t="s">
        <v>147</v>
      </c>
      <c r="AU257" s="198" t="s">
        <v>88</v>
      </c>
      <c r="AY257" s="18" t="s">
        <v>144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8" t="s">
        <v>86</v>
      </c>
      <c r="BK257" s="199">
        <f>ROUND(I257*H257,2)</f>
        <v>0</v>
      </c>
      <c r="BL257" s="18" t="s">
        <v>230</v>
      </c>
      <c r="BM257" s="198" t="s">
        <v>697</v>
      </c>
    </row>
    <row r="258" spans="1:65" s="2" customFormat="1" ht="14.5" customHeight="1">
      <c r="A258" s="35"/>
      <c r="B258" s="36"/>
      <c r="C258" s="244" t="s">
        <v>467</v>
      </c>
      <c r="D258" s="244" t="s">
        <v>287</v>
      </c>
      <c r="E258" s="245" t="s">
        <v>496</v>
      </c>
      <c r="F258" s="246" t="s">
        <v>497</v>
      </c>
      <c r="G258" s="247" t="s">
        <v>422</v>
      </c>
      <c r="H258" s="248">
        <v>1</v>
      </c>
      <c r="I258" s="249"/>
      <c r="J258" s="250">
        <f>ROUND(I258*H258,2)</f>
        <v>0</v>
      </c>
      <c r="K258" s="246" t="s">
        <v>1</v>
      </c>
      <c r="L258" s="251"/>
      <c r="M258" s="252" t="s">
        <v>1</v>
      </c>
      <c r="N258" s="253" t="s">
        <v>43</v>
      </c>
      <c r="O258" s="72"/>
      <c r="P258" s="196">
        <f>O258*H258</f>
        <v>0</v>
      </c>
      <c r="Q258" s="196">
        <v>1.6000000000000001E-4</v>
      </c>
      <c r="R258" s="196">
        <f>Q258*H258</f>
        <v>1.6000000000000001E-4</v>
      </c>
      <c r="S258" s="196">
        <v>0</v>
      </c>
      <c r="T258" s="19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8" t="s">
        <v>290</v>
      </c>
      <c r="AT258" s="198" t="s">
        <v>287</v>
      </c>
      <c r="AU258" s="198" t="s">
        <v>88</v>
      </c>
      <c r="AY258" s="18" t="s">
        <v>144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8" t="s">
        <v>86</v>
      </c>
      <c r="BK258" s="199">
        <f>ROUND(I258*H258,2)</f>
        <v>0</v>
      </c>
      <c r="BL258" s="18" t="s">
        <v>230</v>
      </c>
      <c r="BM258" s="198" t="s">
        <v>698</v>
      </c>
    </row>
    <row r="259" spans="1:65" s="2" customFormat="1" ht="14.5" customHeight="1">
      <c r="A259" s="35"/>
      <c r="B259" s="36"/>
      <c r="C259" s="187" t="s">
        <v>472</v>
      </c>
      <c r="D259" s="187" t="s">
        <v>147</v>
      </c>
      <c r="E259" s="188" t="s">
        <v>500</v>
      </c>
      <c r="F259" s="189" t="s">
        <v>501</v>
      </c>
      <c r="G259" s="190" t="s">
        <v>150</v>
      </c>
      <c r="H259" s="191">
        <v>22.6</v>
      </c>
      <c r="I259" s="192"/>
      <c r="J259" s="193">
        <f>ROUND(I259*H259,2)</f>
        <v>0</v>
      </c>
      <c r="K259" s="189" t="s">
        <v>151</v>
      </c>
      <c r="L259" s="40"/>
      <c r="M259" s="194" t="s">
        <v>1</v>
      </c>
      <c r="N259" s="195" t="s">
        <v>43</v>
      </c>
      <c r="O259" s="72"/>
      <c r="P259" s="196">
        <f>O259*H259</f>
        <v>0</v>
      </c>
      <c r="Q259" s="196">
        <v>0</v>
      </c>
      <c r="R259" s="196">
        <f>Q259*H259</f>
        <v>0</v>
      </c>
      <c r="S259" s="196">
        <v>0</v>
      </c>
      <c r="T259" s="19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8" t="s">
        <v>230</v>
      </c>
      <c r="AT259" s="198" t="s">
        <v>147</v>
      </c>
      <c r="AU259" s="198" t="s">
        <v>88</v>
      </c>
      <c r="AY259" s="18" t="s">
        <v>144</v>
      </c>
      <c r="BE259" s="199">
        <f>IF(N259="základní",J259,0)</f>
        <v>0</v>
      </c>
      <c r="BF259" s="199">
        <f>IF(N259="snížená",J259,0)</f>
        <v>0</v>
      </c>
      <c r="BG259" s="199">
        <f>IF(N259="zákl. přenesená",J259,0)</f>
        <v>0</v>
      </c>
      <c r="BH259" s="199">
        <f>IF(N259="sníž. přenesená",J259,0)</f>
        <v>0</v>
      </c>
      <c r="BI259" s="199">
        <f>IF(N259="nulová",J259,0)</f>
        <v>0</v>
      </c>
      <c r="BJ259" s="18" t="s">
        <v>86</v>
      </c>
      <c r="BK259" s="199">
        <f>ROUND(I259*H259,2)</f>
        <v>0</v>
      </c>
      <c r="BL259" s="18" t="s">
        <v>230</v>
      </c>
      <c r="BM259" s="198" t="s">
        <v>502</v>
      </c>
    </row>
    <row r="260" spans="1:65" s="2" customFormat="1" ht="22.9" customHeight="1">
      <c r="A260" s="35"/>
      <c r="B260" s="36"/>
      <c r="C260" s="187" t="s">
        <v>476</v>
      </c>
      <c r="D260" s="187" t="s">
        <v>147</v>
      </c>
      <c r="E260" s="188" t="s">
        <v>699</v>
      </c>
      <c r="F260" s="189" t="s">
        <v>700</v>
      </c>
      <c r="G260" s="190" t="s">
        <v>245</v>
      </c>
      <c r="H260" s="191">
        <v>0.186</v>
      </c>
      <c r="I260" s="192"/>
      <c r="J260" s="193">
        <f>ROUND(I260*H260,2)</f>
        <v>0</v>
      </c>
      <c r="K260" s="189" t="s">
        <v>151</v>
      </c>
      <c r="L260" s="40"/>
      <c r="M260" s="194" t="s">
        <v>1</v>
      </c>
      <c r="N260" s="195" t="s">
        <v>43</v>
      </c>
      <c r="O260" s="72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8" t="s">
        <v>230</v>
      </c>
      <c r="AT260" s="198" t="s">
        <v>147</v>
      </c>
      <c r="AU260" s="198" t="s">
        <v>88</v>
      </c>
      <c r="AY260" s="18" t="s">
        <v>144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8" t="s">
        <v>86</v>
      </c>
      <c r="BK260" s="199">
        <f>ROUND(I260*H260,2)</f>
        <v>0</v>
      </c>
      <c r="BL260" s="18" t="s">
        <v>230</v>
      </c>
      <c r="BM260" s="198" t="s">
        <v>506</v>
      </c>
    </row>
    <row r="261" spans="1:65" s="2" customFormat="1" ht="22.9" customHeight="1">
      <c r="A261" s="35"/>
      <c r="B261" s="36"/>
      <c r="C261" s="187" t="s">
        <v>481</v>
      </c>
      <c r="D261" s="187" t="s">
        <v>147</v>
      </c>
      <c r="E261" s="188" t="s">
        <v>508</v>
      </c>
      <c r="F261" s="189" t="s">
        <v>509</v>
      </c>
      <c r="G261" s="190" t="s">
        <v>245</v>
      </c>
      <c r="H261" s="191">
        <v>0.186</v>
      </c>
      <c r="I261" s="192"/>
      <c r="J261" s="193">
        <f>ROUND(I261*H261,2)</f>
        <v>0</v>
      </c>
      <c r="K261" s="189" t="s">
        <v>151</v>
      </c>
      <c r="L261" s="40"/>
      <c r="M261" s="194" t="s">
        <v>1</v>
      </c>
      <c r="N261" s="195" t="s">
        <v>43</v>
      </c>
      <c r="O261" s="72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8" t="s">
        <v>230</v>
      </c>
      <c r="AT261" s="198" t="s">
        <v>147</v>
      </c>
      <c r="AU261" s="198" t="s">
        <v>88</v>
      </c>
      <c r="AY261" s="18" t="s">
        <v>144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8" t="s">
        <v>86</v>
      </c>
      <c r="BK261" s="199">
        <f>ROUND(I261*H261,2)</f>
        <v>0</v>
      </c>
      <c r="BL261" s="18" t="s">
        <v>230</v>
      </c>
      <c r="BM261" s="198" t="s">
        <v>510</v>
      </c>
    </row>
    <row r="262" spans="1:65" s="12" customFormat="1" ht="22.75" customHeight="1">
      <c r="B262" s="171"/>
      <c r="C262" s="172"/>
      <c r="D262" s="173" t="s">
        <v>77</v>
      </c>
      <c r="E262" s="185" t="s">
        <v>511</v>
      </c>
      <c r="F262" s="185" t="s">
        <v>512</v>
      </c>
      <c r="G262" s="172"/>
      <c r="H262" s="172"/>
      <c r="I262" s="175"/>
      <c r="J262" s="186">
        <f>BK262</f>
        <v>0</v>
      </c>
      <c r="K262" s="172"/>
      <c r="L262" s="177"/>
      <c r="M262" s="178"/>
      <c r="N262" s="179"/>
      <c r="O262" s="179"/>
      <c r="P262" s="180">
        <f>SUM(P263:P276)</f>
        <v>0</v>
      </c>
      <c r="Q262" s="179"/>
      <c r="R262" s="180">
        <f>SUM(R263:R276)</f>
        <v>3.3329999999999999E-2</v>
      </c>
      <c r="S262" s="179"/>
      <c r="T262" s="181">
        <f>SUM(T263:T276)</f>
        <v>0</v>
      </c>
      <c r="AR262" s="182" t="s">
        <v>88</v>
      </c>
      <c r="AT262" s="183" t="s">
        <v>77</v>
      </c>
      <c r="AU262" s="183" t="s">
        <v>86</v>
      </c>
      <c r="AY262" s="182" t="s">
        <v>144</v>
      </c>
      <c r="BK262" s="184">
        <f>SUM(BK263:BK276)</f>
        <v>0</v>
      </c>
    </row>
    <row r="263" spans="1:65" s="2" customFormat="1" ht="22.9" customHeight="1">
      <c r="A263" s="35"/>
      <c r="B263" s="36"/>
      <c r="C263" s="187" t="s">
        <v>486</v>
      </c>
      <c r="D263" s="187" t="s">
        <v>147</v>
      </c>
      <c r="E263" s="188" t="s">
        <v>514</v>
      </c>
      <c r="F263" s="189" t="s">
        <v>515</v>
      </c>
      <c r="G263" s="190" t="s">
        <v>150</v>
      </c>
      <c r="H263" s="191">
        <v>1.8</v>
      </c>
      <c r="I263" s="192"/>
      <c r="J263" s="193">
        <f>ROUND(I263*H263,2)</f>
        <v>0</v>
      </c>
      <c r="K263" s="189" t="s">
        <v>151</v>
      </c>
      <c r="L263" s="40"/>
      <c r="M263" s="194" t="s">
        <v>1</v>
      </c>
      <c r="N263" s="195" t="s">
        <v>43</v>
      </c>
      <c r="O263" s="72"/>
      <c r="P263" s="196">
        <f>O263*H263</f>
        <v>0</v>
      </c>
      <c r="Q263" s="196">
        <v>4.9500000000000004E-3</v>
      </c>
      <c r="R263" s="196">
        <f>Q263*H263</f>
        <v>8.9100000000000013E-3</v>
      </c>
      <c r="S263" s="196">
        <v>0</v>
      </c>
      <c r="T263" s="19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8" t="s">
        <v>230</v>
      </c>
      <c r="AT263" s="198" t="s">
        <v>147</v>
      </c>
      <c r="AU263" s="198" t="s">
        <v>88</v>
      </c>
      <c r="AY263" s="18" t="s">
        <v>144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8" t="s">
        <v>86</v>
      </c>
      <c r="BK263" s="199">
        <f>ROUND(I263*H263,2)</f>
        <v>0</v>
      </c>
      <c r="BL263" s="18" t="s">
        <v>230</v>
      </c>
      <c r="BM263" s="198" t="s">
        <v>516</v>
      </c>
    </row>
    <row r="264" spans="1:65" s="13" customFormat="1" ht="10">
      <c r="B264" s="200"/>
      <c r="C264" s="201"/>
      <c r="D264" s="202" t="s">
        <v>154</v>
      </c>
      <c r="E264" s="203" t="s">
        <v>1</v>
      </c>
      <c r="F264" s="204" t="s">
        <v>517</v>
      </c>
      <c r="G264" s="201"/>
      <c r="H264" s="203" t="s">
        <v>1</v>
      </c>
      <c r="I264" s="205"/>
      <c r="J264" s="201"/>
      <c r="K264" s="201"/>
      <c r="L264" s="206"/>
      <c r="M264" s="207"/>
      <c r="N264" s="208"/>
      <c r="O264" s="208"/>
      <c r="P264" s="208"/>
      <c r="Q264" s="208"/>
      <c r="R264" s="208"/>
      <c r="S264" s="208"/>
      <c r="T264" s="209"/>
      <c r="AT264" s="210" t="s">
        <v>154</v>
      </c>
      <c r="AU264" s="210" t="s">
        <v>88</v>
      </c>
      <c r="AV264" s="13" t="s">
        <v>86</v>
      </c>
      <c r="AW264" s="13" t="s">
        <v>34</v>
      </c>
      <c r="AX264" s="13" t="s">
        <v>78</v>
      </c>
      <c r="AY264" s="210" t="s">
        <v>144</v>
      </c>
    </row>
    <row r="265" spans="1:65" s="14" customFormat="1" ht="10">
      <c r="B265" s="211"/>
      <c r="C265" s="212"/>
      <c r="D265" s="202" t="s">
        <v>154</v>
      </c>
      <c r="E265" s="213" t="s">
        <v>1</v>
      </c>
      <c r="F265" s="214" t="s">
        <v>518</v>
      </c>
      <c r="G265" s="212"/>
      <c r="H265" s="215">
        <v>1.8</v>
      </c>
      <c r="I265" s="216"/>
      <c r="J265" s="212"/>
      <c r="K265" s="212"/>
      <c r="L265" s="217"/>
      <c r="M265" s="218"/>
      <c r="N265" s="219"/>
      <c r="O265" s="219"/>
      <c r="P265" s="219"/>
      <c r="Q265" s="219"/>
      <c r="R265" s="219"/>
      <c r="S265" s="219"/>
      <c r="T265" s="220"/>
      <c r="AT265" s="221" t="s">
        <v>154</v>
      </c>
      <c r="AU265" s="221" t="s">
        <v>88</v>
      </c>
      <c r="AV265" s="14" t="s">
        <v>88</v>
      </c>
      <c r="AW265" s="14" t="s">
        <v>34</v>
      </c>
      <c r="AX265" s="14" t="s">
        <v>86</v>
      </c>
      <c r="AY265" s="221" t="s">
        <v>144</v>
      </c>
    </row>
    <row r="266" spans="1:65" s="2" customFormat="1" ht="22.9" customHeight="1">
      <c r="A266" s="35"/>
      <c r="B266" s="36"/>
      <c r="C266" s="244" t="s">
        <v>491</v>
      </c>
      <c r="D266" s="244" t="s">
        <v>287</v>
      </c>
      <c r="E266" s="245" t="s">
        <v>520</v>
      </c>
      <c r="F266" s="246" t="s">
        <v>521</v>
      </c>
      <c r="G266" s="247" t="s">
        <v>150</v>
      </c>
      <c r="H266" s="248">
        <v>1.98</v>
      </c>
      <c r="I266" s="249"/>
      <c r="J266" s="250">
        <f>ROUND(I266*H266,2)</f>
        <v>0</v>
      </c>
      <c r="K266" s="246" t="s">
        <v>1</v>
      </c>
      <c r="L266" s="251"/>
      <c r="M266" s="252" t="s">
        <v>1</v>
      </c>
      <c r="N266" s="253" t="s">
        <v>43</v>
      </c>
      <c r="O266" s="72"/>
      <c r="P266" s="196">
        <f>O266*H266</f>
        <v>0</v>
      </c>
      <c r="Q266" s="196">
        <v>1.0999999999999999E-2</v>
      </c>
      <c r="R266" s="196">
        <f>Q266*H266</f>
        <v>2.1779999999999997E-2</v>
      </c>
      <c r="S266" s="196">
        <v>0</v>
      </c>
      <c r="T266" s="19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8" t="s">
        <v>290</v>
      </c>
      <c r="AT266" s="198" t="s">
        <v>287</v>
      </c>
      <c r="AU266" s="198" t="s">
        <v>88</v>
      </c>
      <c r="AY266" s="18" t="s">
        <v>144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8" t="s">
        <v>86</v>
      </c>
      <c r="BK266" s="199">
        <f>ROUND(I266*H266,2)</f>
        <v>0</v>
      </c>
      <c r="BL266" s="18" t="s">
        <v>230</v>
      </c>
      <c r="BM266" s="198" t="s">
        <v>522</v>
      </c>
    </row>
    <row r="267" spans="1:65" s="14" customFormat="1" ht="10">
      <c r="B267" s="211"/>
      <c r="C267" s="212"/>
      <c r="D267" s="202" t="s">
        <v>154</v>
      </c>
      <c r="E267" s="213" t="s">
        <v>1</v>
      </c>
      <c r="F267" s="214" t="s">
        <v>523</v>
      </c>
      <c r="G267" s="212"/>
      <c r="H267" s="215">
        <v>1.98</v>
      </c>
      <c r="I267" s="216"/>
      <c r="J267" s="212"/>
      <c r="K267" s="212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154</v>
      </c>
      <c r="AU267" s="221" t="s">
        <v>88</v>
      </c>
      <c r="AV267" s="14" t="s">
        <v>88</v>
      </c>
      <c r="AW267" s="14" t="s">
        <v>34</v>
      </c>
      <c r="AX267" s="14" t="s">
        <v>86</v>
      </c>
      <c r="AY267" s="221" t="s">
        <v>144</v>
      </c>
    </row>
    <row r="268" spans="1:65" s="2" customFormat="1" ht="22.9" customHeight="1">
      <c r="A268" s="35"/>
      <c r="B268" s="36"/>
      <c r="C268" s="187" t="s">
        <v>495</v>
      </c>
      <c r="D268" s="187" t="s">
        <v>147</v>
      </c>
      <c r="E268" s="188" t="s">
        <v>525</v>
      </c>
      <c r="F268" s="189" t="s">
        <v>526</v>
      </c>
      <c r="G268" s="190" t="s">
        <v>150</v>
      </c>
      <c r="H268" s="191">
        <v>1.8</v>
      </c>
      <c r="I268" s="192"/>
      <c r="J268" s="193">
        <f>ROUND(I268*H268,2)</f>
        <v>0</v>
      </c>
      <c r="K268" s="189" t="s">
        <v>151</v>
      </c>
      <c r="L268" s="40"/>
      <c r="M268" s="194" t="s">
        <v>1</v>
      </c>
      <c r="N268" s="195" t="s">
        <v>43</v>
      </c>
      <c r="O268" s="72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8" t="s">
        <v>230</v>
      </c>
      <c r="AT268" s="198" t="s">
        <v>147</v>
      </c>
      <c r="AU268" s="198" t="s">
        <v>88</v>
      </c>
      <c r="AY268" s="18" t="s">
        <v>144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8" t="s">
        <v>86</v>
      </c>
      <c r="BK268" s="199">
        <f>ROUND(I268*H268,2)</f>
        <v>0</v>
      </c>
      <c r="BL268" s="18" t="s">
        <v>230</v>
      </c>
      <c r="BM268" s="198" t="s">
        <v>527</v>
      </c>
    </row>
    <row r="269" spans="1:65" s="2" customFormat="1" ht="22.9" customHeight="1">
      <c r="A269" s="35"/>
      <c r="B269" s="36"/>
      <c r="C269" s="187" t="s">
        <v>499</v>
      </c>
      <c r="D269" s="187" t="s">
        <v>147</v>
      </c>
      <c r="E269" s="188" t="s">
        <v>529</v>
      </c>
      <c r="F269" s="189" t="s">
        <v>530</v>
      </c>
      <c r="G269" s="190" t="s">
        <v>150</v>
      </c>
      <c r="H269" s="191">
        <v>1.8</v>
      </c>
      <c r="I269" s="192"/>
      <c r="J269" s="193">
        <f>ROUND(I269*H269,2)</f>
        <v>0</v>
      </c>
      <c r="K269" s="189" t="s">
        <v>151</v>
      </c>
      <c r="L269" s="40"/>
      <c r="M269" s="194" t="s">
        <v>1</v>
      </c>
      <c r="N269" s="195" t="s">
        <v>43</v>
      </c>
      <c r="O269" s="72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8" t="s">
        <v>230</v>
      </c>
      <c r="AT269" s="198" t="s">
        <v>147</v>
      </c>
      <c r="AU269" s="198" t="s">
        <v>88</v>
      </c>
      <c r="AY269" s="18" t="s">
        <v>144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8" t="s">
        <v>86</v>
      </c>
      <c r="BK269" s="199">
        <f>ROUND(I269*H269,2)</f>
        <v>0</v>
      </c>
      <c r="BL269" s="18" t="s">
        <v>230</v>
      </c>
      <c r="BM269" s="198" t="s">
        <v>531</v>
      </c>
    </row>
    <row r="270" spans="1:65" s="2" customFormat="1" ht="35.75" customHeight="1">
      <c r="A270" s="35"/>
      <c r="B270" s="36"/>
      <c r="C270" s="187" t="s">
        <v>503</v>
      </c>
      <c r="D270" s="187" t="s">
        <v>147</v>
      </c>
      <c r="E270" s="188" t="s">
        <v>533</v>
      </c>
      <c r="F270" s="189" t="s">
        <v>534</v>
      </c>
      <c r="G270" s="190" t="s">
        <v>422</v>
      </c>
      <c r="H270" s="191">
        <v>4.2</v>
      </c>
      <c r="I270" s="192"/>
      <c r="J270" s="193">
        <f>ROUND(I270*H270,2)</f>
        <v>0</v>
      </c>
      <c r="K270" s="189" t="s">
        <v>1</v>
      </c>
      <c r="L270" s="40"/>
      <c r="M270" s="194" t="s">
        <v>1</v>
      </c>
      <c r="N270" s="195" t="s">
        <v>43</v>
      </c>
      <c r="O270" s="72"/>
      <c r="P270" s="196">
        <f>O270*H270</f>
        <v>0</v>
      </c>
      <c r="Q270" s="196">
        <v>5.0000000000000001E-4</v>
      </c>
      <c r="R270" s="196">
        <f>Q270*H270</f>
        <v>2.1000000000000003E-3</v>
      </c>
      <c r="S270" s="196">
        <v>0</v>
      </c>
      <c r="T270" s="19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8" t="s">
        <v>230</v>
      </c>
      <c r="AT270" s="198" t="s">
        <v>147</v>
      </c>
      <c r="AU270" s="198" t="s">
        <v>88</v>
      </c>
      <c r="AY270" s="18" t="s">
        <v>144</v>
      </c>
      <c r="BE270" s="199">
        <f>IF(N270="základní",J270,0)</f>
        <v>0</v>
      </c>
      <c r="BF270" s="199">
        <f>IF(N270="snížená",J270,0)</f>
        <v>0</v>
      </c>
      <c r="BG270" s="199">
        <f>IF(N270="zákl. přenesená",J270,0)</f>
        <v>0</v>
      </c>
      <c r="BH270" s="199">
        <f>IF(N270="sníž. přenesená",J270,0)</f>
        <v>0</v>
      </c>
      <c r="BI270" s="199">
        <f>IF(N270="nulová",J270,0)</f>
        <v>0</v>
      </c>
      <c r="BJ270" s="18" t="s">
        <v>86</v>
      </c>
      <c r="BK270" s="199">
        <f>ROUND(I270*H270,2)</f>
        <v>0</v>
      </c>
      <c r="BL270" s="18" t="s">
        <v>230</v>
      </c>
      <c r="BM270" s="198" t="s">
        <v>535</v>
      </c>
    </row>
    <row r="271" spans="1:65" s="14" customFormat="1" ht="10">
      <c r="B271" s="211"/>
      <c r="C271" s="212"/>
      <c r="D271" s="202" t="s">
        <v>154</v>
      </c>
      <c r="E271" s="213" t="s">
        <v>1</v>
      </c>
      <c r="F271" s="214" t="s">
        <v>536</v>
      </c>
      <c r="G271" s="212"/>
      <c r="H271" s="215">
        <v>4.2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154</v>
      </c>
      <c r="AU271" s="221" t="s">
        <v>88</v>
      </c>
      <c r="AV271" s="14" t="s">
        <v>88</v>
      </c>
      <c r="AW271" s="14" t="s">
        <v>34</v>
      </c>
      <c r="AX271" s="14" t="s">
        <v>86</v>
      </c>
      <c r="AY271" s="221" t="s">
        <v>144</v>
      </c>
    </row>
    <row r="272" spans="1:65" s="2" customFormat="1" ht="14.5" customHeight="1">
      <c r="A272" s="35"/>
      <c r="B272" s="36"/>
      <c r="C272" s="187" t="s">
        <v>507</v>
      </c>
      <c r="D272" s="187" t="s">
        <v>147</v>
      </c>
      <c r="E272" s="188" t="s">
        <v>538</v>
      </c>
      <c r="F272" s="189" t="s">
        <v>539</v>
      </c>
      <c r="G272" s="190" t="s">
        <v>150</v>
      </c>
      <c r="H272" s="191">
        <v>1.8</v>
      </c>
      <c r="I272" s="192"/>
      <c r="J272" s="193">
        <f>ROUND(I272*H272,2)</f>
        <v>0</v>
      </c>
      <c r="K272" s="189" t="s">
        <v>151</v>
      </c>
      <c r="L272" s="40"/>
      <c r="M272" s="194" t="s">
        <v>1</v>
      </c>
      <c r="N272" s="195" t="s">
        <v>43</v>
      </c>
      <c r="O272" s="72"/>
      <c r="P272" s="196">
        <f>O272*H272</f>
        <v>0</v>
      </c>
      <c r="Q272" s="196">
        <v>2.9999999999999997E-4</v>
      </c>
      <c r="R272" s="196">
        <f>Q272*H272</f>
        <v>5.4000000000000001E-4</v>
      </c>
      <c r="S272" s="196">
        <v>0</v>
      </c>
      <c r="T272" s="19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8" t="s">
        <v>230</v>
      </c>
      <c r="AT272" s="198" t="s">
        <v>147</v>
      </c>
      <c r="AU272" s="198" t="s">
        <v>88</v>
      </c>
      <c r="AY272" s="18" t="s">
        <v>144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8" t="s">
        <v>86</v>
      </c>
      <c r="BK272" s="199">
        <f>ROUND(I272*H272,2)</f>
        <v>0</v>
      </c>
      <c r="BL272" s="18" t="s">
        <v>230</v>
      </c>
      <c r="BM272" s="198" t="s">
        <v>540</v>
      </c>
    </row>
    <row r="273" spans="1:65" s="2" customFormat="1" ht="14.5" customHeight="1">
      <c r="A273" s="35"/>
      <c r="B273" s="36"/>
      <c r="C273" s="187" t="s">
        <v>513</v>
      </c>
      <c r="D273" s="187" t="s">
        <v>147</v>
      </c>
      <c r="E273" s="188" t="s">
        <v>542</v>
      </c>
      <c r="F273" s="189" t="s">
        <v>543</v>
      </c>
      <c r="G273" s="190" t="s">
        <v>189</v>
      </c>
      <c r="H273" s="191">
        <v>2</v>
      </c>
      <c r="I273" s="192"/>
      <c r="J273" s="193">
        <f>ROUND(I273*H273,2)</f>
        <v>0</v>
      </c>
      <c r="K273" s="189" t="s">
        <v>151</v>
      </c>
      <c r="L273" s="40"/>
      <c r="M273" s="194" t="s">
        <v>1</v>
      </c>
      <c r="N273" s="195" t="s">
        <v>43</v>
      </c>
      <c r="O273" s="72"/>
      <c r="P273" s="196">
        <f>O273*H273</f>
        <v>0</v>
      </c>
      <c r="Q273" s="196">
        <v>0</v>
      </c>
      <c r="R273" s="196">
        <f>Q273*H273</f>
        <v>0</v>
      </c>
      <c r="S273" s="196">
        <v>0</v>
      </c>
      <c r="T273" s="19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8" t="s">
        <v>230</v>
      </c>
      <c r="AT273" s="198" t="s">
        <v>147</v>
      </c>
      <c r="AU273" s="198" t="s">
        <v>88</v>
      </c>
      <c r="AY273" s="18" t="s">
        <v>144</v>
      </c>
      <c r="BE273" s="199">
        <f>IF(N273="základní",J273,0)</f>
        <v>0</v>
      </c>
      <c r="BF273" s="199">
        <f>IF(N273="snížená",J273,0)</f>
        <v>0</v>
      </c>
      <c r="BG273" s="199">
        <f>IF(N273="zákl. přenesená",J273,0)</f>
        <v>0</v>
      </c>
      <c r="BH273" s="199">
        <f>IF(N273="sníž. přenesená",J273,0)</f>
        <v>0</v>
      </c>
      <c r="BI273" s="199">
        <f>IF(N273="nulová",J273,0)</f>
        <v>0</v>
      </c>
      <c r="BJ273" s="18" t="s">
        <v>86</v>
      </c>
      <c r="BK273" s="199">
        <f>ROUND(I273*H273,2)</f>
        <v>0</v>
      </c>
      <c r="BL273" s="18" t="s">
        <v>230</v>
      </c>
      <c r="BM273" s="198" t="s">
        <v>544</v>
      </c>
    </row>
    <row r="274" spans="1:65" s="2" customFormat="1" ht="14.5" customHeight="1">
      <c r="A274" s="35"/>
      <c r="B274" s="36"/>
      <c r="C274" s="187" t="s">
        <v>519</v>
      </c>
      <c r="D274" s="187" t="s">
        <v>147</v>
      </c>
      <c r="E274" s="188" t="s">
        <v>546</v>
      </c>
      <c r="F274" s="189" t="s">
        <v>547</v>
      </c>
      <c r="G274" s="190" t="s">
        <v>189</v>
      </c>
      <c r="H274" s="191">
        <v>1</v>
      </c>
      <c r="I274" s="192"/>
      <c r="J274" s="193">
        <f>ROUND(I274*H274,2)</f>
        <v>0</v>
      </c>
      <c r="K274" s="189" t="s">
        <v>151</v>
      </c>
      <c r="L274" s="40"/>
      <c r="M274" s="194" t="s">
        <v>1</v>
      </c>
      <c r="N274" s="195" t="s">
        <v>43</v>
      </c>
      <c r="O274" s="72"/>
      <c r="P274" s="196">
        <f>O274*H274</f>
        <v>0</v>
      </c>
      <c r="Q274" s="196">
        <v>0</v>
      </c>
      <c r="R274" s="196">
        <f>Q274*H274</f>
        <v>0</v>
      </c>
      <c r="S274" s="196">
        <v>0</v>
      </c>
      <c r="T274" s="19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8" t="s">
        <v>230</v>
      </c>
      <c r="AT274" s="198" t="s">
        <v>147</v>
      </c>
      <c r="AU274" s="198" t="s">
        <v>88</v>
      </c>
      <c r="AY274" s="18" t="s">
        <v>144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18" t="s">
        <v>86</v>
      </c>
      <c r="BK274" s="199">
        <f>ROUND(I274*H274,2)</f>
        <v>0</v>
      </c>
      <c r="BL274" s="18" t="s">
        <v>230</v>
      </c>
      <c r="BM274" s="198" t="s">
        <v>548</v>
      </c>
    </row>
    <row r="275" spans="1:65" s="2" customFormat="1" ht="22.9" customHeight="1">
      <c r="A275" s="35"/>
      <c r="B275" s="36"/>
      <c r="C275" s="187" t="s">
        <v>524</v>
      </c>
      <c r="D275" s="187" t="s">
        <v>147</v>
      </c>
      <c r="E275" s="188" t="s">
        <v>701</v>
      </c>
      <c r="F275" s="189" t="s">
        <v>702</v>
      </c>
      <c r="G275" s="190" t="s">
        <v>245</v>
      </c>
      <c r="H275" s="191">
        <v>3.3000000000000002E-2</v>
      </c>
      <c r="I275" s="192"/>
      <c r="J275" s="193">
        <f>ROUND(I275*H275,2)</f>
        <v>0</v>
      </c>
      <c r="K275" s="189" t="s">
        <v>151</v>
      </c>
      <c r="L275" s="40"/>
      <c r="M275" s="194" t="s">
        <v>1</v>
      </c>
      <c r="N275" s="195" t="s">
        <v>43</v>
      </c>
      <c r="O275" s="72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8" t="s">
        <v>230</v>
      </c>
      <c r="AT275" s="198" t="s">
        <v>147</v>
      </c>
      <c r="AU275" s="198" t="s">
        <v>88</v>
      </c>
      <c r="AY275" s="18" t="s">
        <v>144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8" t="s">
        <v>86</v>
      </c>
      <c r="BK275" s="199">
        <f>ROUND(I275*H275,2)</f>
        <v>0</v>
      </c>
      <c r="BL275" s="18" t="s">
        <v>230</v>
      </c>
      <c r="BM275" s="198" t="s">
        <v>552</v>
      </c>
    </row>
    <row r="276" spans="1:65" s="2" customFormat="1" ht="22.9" customHeight="1">
      <c r="A276" s="35"/>
      <c r="B276" s="36"/>
      <c r="C276" s="187" t="s">
        <v>528</v>
      </c>
      <c r="D276" s="187" t="s">
        <v>147</v>
      </c>
      <c r="E276" s="188" t="s">
        <v>554</v>
      </c>
      <c r="F276" s="189" t="s">
        <v>555</v>
      </c>
      <c r="G276" s="190" t="s">
        <v>245</v>
      </c>
      <c r="H276" s="191">
        <v>3.3000000000000002E-2</v>
      </c>
      <c r="I276" s="192"/>
      <c r="J276" s="193">
        <f>ROUND(I276*H276,2)</f>
        <v>0</v>
      </c>
      <c r="K276" s="189" t="s">
        <v>151</v>
      </c>
      <c r="L276" s="40"/>
      <c r="M276" s="194" t="s">
        <v>1</v>
      </c>
      <c r="N276" s="195" t="s">
        <v>43</v>
      </c>
      <c r="O276" s="72"/>
      <c r="P276" s="196">
        <f>O276*H276</f>
        <v>0</v>
      </c>
      <c r="Q276" s="196">
        <v>0</v>
      </c>
      <c r="R276" s="196">
        <f>Q276*H276</f>
        <v>0</v>
      </c>
      <c r="S276" s="196">
        <v>0</v>
      </c>
      <c r="T276" s="19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8" t="s">
        <v>230</v>
      </c>
      <c r="AT276" s="198" t="s">
        <v>147</v>
      </c>
      <c r="AU276" s="198" t="s">
        <v>88</v>
      </c>
      <c r="AY276" s="18" t="s">
        <v>144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8" t="s">
        <v>86</v>
      </c>
      <c r="BK276" s="199">
        <f>ROUND(I276*H276,2)</f>
        <v>0</v>
      </c>
      <c r="BL276" s="18" t="s">
        <v>230</v>
      </c>
      <c r="BM276" s="198" t="s">
        <v>556</v>
      </c>
    </row>
    <row r="277" spans="1:65" s="12" customFormat="1" ht="22.75" customHeight="1">
      <c r="B277" s="171"/>
      <c r="C277" s="172"/>
      <c r="D277" s="173" t="s">
        <v>77</v>
      </c>
      <c r="E277" s="185" t="s">
        <v>557</v>
      </c>
      <c r="F277" s="185" t="s">
        <v>558</v>
      </c>
      <c r="G277" s="172"/>
      <c r="H277" s="172"/>
      <c r="I277" s="175"/>
      <c r="J277" s="186">
        <f>BK277</f>
        <v>0</v>
      </c>
      <c r="K277" s="172"/>
      <c r="L277" s="177"/>
      <c r="M277" s="178"/>
      <c r="N277" s="179"/>
      <c r="O277" s="179"/>
      <c r="P277" s="180">
        <f>SUM(P278:P296)</f>
        <v>0</v>
      </c>
      <c r="Q277" s="179"/>
      <c r="R277" s="180">
        <f>SUM(R278:R296)</f>
        <v>4.5693200000000008E-3</v>
      </c>
      <c r="S277" s="179"/>
      <c r="T277" s="181">
        <f>SUM(T278:T296)</f>
        <v>0</v>
      </c>
      <c r="AR277" s="182" t="s">
        <v>88</v>
      </c>
      <c r="AT277" s="183" t="s">
        <v>77</v>
      </c>
      <c r="AU277" s="183" t="s">
        <v>86</v>
      </c>
      <c r="AY277" s="182" t="s">
        <v>144</v>
      </c>
      <c r="BK277" s="184">
        <f>SUM(BK278:BK296)</f>
        <v>0</v>
      </c>
    </row>
    <row r="278" spans="1:65" s="2" customFormat="1" ht="22.9" customHeight="1">
      <c r="A278" s="35"/>
      <c r="B278" s="36"/>
      <c r="C278" s="187" t="s">
        <v>532</v>
      </c>
      <c r="D278" s="187" t="s">
        <v>147</v>
      </c>
      <c r="E278" s="188" t="s">
        <v>560</v>
      </c>
      <c r="F278" s="189" t="s">
        <v>561</v>
      </c>
      <c r="G278" s="190" t="s">
        <v>150</v>
      </c>
      <c r="H278" s="191">
        <v>1.232</v>
      </c>
      <c r="I278" s="192"/>
      <c r="J278" s="193">
        <f>ROUND(I278*H278,2)</f>
        <v>0</v>
      </c>
      <c r="K278" s="189" t="s">
        <v>151</v>
      </c>
      <c r="L278" s="40"/>
      <c r="M278" s="194" t="s">
        <v>1</v>
      </c>
      <c r="N278" s="195" t="s">
        <v>43</v>
      </c>
      <c r="O278" s="72"/>
      <c r="P278" s="196">
        <f>O278*H278</f>
        <v>0</v>
      </c>
      <c r="Q278" s="196">
        <v>6.9999999999999994E-5</v>
      </c>
      <c r="R278" s="196">
        <f>Q278*H278</f>
        <v>8.6239999999999987E-5</v>
      </c>
      <c r="S278" s="196">
        <v>0</v>
      </c>
      <c r="T278" s="19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8" t="s">
        <v>230</v>
      </c>
      <c r="AT278" s="198" t="s">
        <v>147</v>
      </c>
      <c r="AU278" s="198" t="s">
        <v>88</v>
      </c>
      <c r="AY278" s="18" t="s">
        <v>144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8" t="s">
        <v>86</v>
      </c>
      <c r="BK278" s="199">
        <f>ROUND(I278*H278,2)</f>
        <v>0</v>
      </c>
      <c r="BL278" s="18" t="s">
        <v>230</v>
      </c>
      <c r="BM278" s="198" t="s">
        <v>562</v>
      </c>
    </row>
    <row r="279" spans="1:65" s="13" customFormat="1" ht="10">
      <c r="B279" s="200"/>
      <c r="C279" s="201"/>
      <c r="D279" s="202" t="s">
        <v>154</v>
      </c>
      <c r="E279" s="203" t="s">
        <v>1</v>
      </c>
      <c r="F279" s="204" t="s">
        <v>563</v>
      </c>
      <c r="G279" s="201"/>
      <c r="H279" s="203" t="s">
        <v>1</v>
      </c>
      <c r="I279" s="205"/>
      <c r="J279" s="201"/>
      <c r="K279" s="201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154</v>
      </c>
      <c r="AU279" s="210" t="s">
        <v>88</v>
      </c>
      <c r="AV279" s="13" t="s">
        <v>86</v>
      </c>
      <c r="AW279" s="13" t="s">
        <v>34</v>
      </c>
      <c r="AX279" s="13" t="s">
        <v>78</v>
      </c>
      <c r="AY279" s="210" t="s">
        <v>144</v>
      </c>
    </row>
    <row r="280" spans="1:65" s="14" customFormat="1" ht="10">
      <c r="B280" s="211"/>
      <c r="C280" s="212"/>
      <c r="D280" s="202" t="s">
        <v>154</v>
      </c>
      <c r="E280" s="213" t="s">
        <v>1</v>
      </c>
      <c r="F280" s="214" t="s">
        <v>564</v>
      </c>
      <c r="G280" s="212"/>
      <c r="H280" s="215">
        <v>1.232</v>
      </c>
      <c r="I280" s="216"/>
      <c r="J280" s="212"/>
      <c r="K280" s="212"/>
      <c r="L280" s="217"/>
      <c r="M280" s="218"/>
      <c r="N280" s="219"/>
      <c r="O280" s="219"/>
      <c r="P280" s="219"/>
      <c r="Q280" s="219"/>
      <c r="R280" s="219"/>
      <c r="S280" s="219"/>
      <c r="T280" s="220"/>
      <c r="AT280" s="221" t="s">
        <v>154</v>
      </c>
      <c r="AU280" s="221" t="s">
        <v>88</v>
      </c>
      <c r="AV280" s="14" t="s">
        <v>88</v>
      </c>
      <c r="AW280" s="14" t="s">
        <v>34</v>
      </c>
      <c r="AX280" s="14" t="s">
        <v>86</v>
      </c>
      <c r="AY280" s="221" t="s">
        <v>144</v>
      </c>
    </row>
    <row r="281" spans="1:65" s="2" customFormat="1" ht="22.9" customHeight="1">
      <c r="A281" s="35"/>
      <c r="B281" s="36"/>
      <c r="C281" s="187" t="s">
        <v>537</v>
      </c>
      <c r="D281" s="187" t="s">
        <v>147</v>
      </c>
      <c r="E281" s="188" t="s">
        <v>566</v>
      </c>
      <c r="F281" s="189" t="s">
        <v>567</v>
      </c>
      <c r="G281" s="190" t="s">
        <v>150</v>
      </c>
      <c r="H281" s="191">
        <v>1.232</v>
      </c>
      <c r="I281" s="192"/>
      <c r="J281" s="193">
        <f>ROUND(I281*H281,2)</f>
        <v>0</v>
      </c>
      <c r="K281" s="189" t="s">
        <v>151</v>
      </c>
      <c r="L281" s="40"/>
      <c r="M281" s="194" t="s">
        <v>1</v>
      </c>
      <c r="N281" s="195" t="s">
        <v>43</v>
      </c>
      <c r="O281" s="72"/>
      <c r="P281" s="196">
        <f>O281*H281</f>
        <v>0</v>
      </c>
      <c r="Q281" s="196">
        <v>6.0000000000000002E-5</v>
      </c>
      <c r="R281" s="196">
        <f>Q281*H281</f>
        <v>7.3919999999999997E-5</v>
      </c>
      <c r="S281" s="196">
        <v>0</v>
      </c>
      <c r="T281" s="19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8" t="s">
        <v>230</v>
      </c>
      <c r="AT281" s="198" t="s">
        <v>147</v>
      </c>
      <c r="AU281" s="198" t="s">
        <v>88</v>
      </c>
      <c r="AY281" s="18" t="s">
        <v>144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8" t="s">
        <v>86</v>
      </c>
      <c r="BK281" s="199">
        <f>ROUND(I281*H281,2)</f>
        <v>0</v>
      </c>
      <c r="BL281" s="18" t="s">
        <v>230</v>
      </c>
      <c r="BM281" s="198" t="s">
        <v>568</v>
      </c>
    </row>
    <row r="282" spans="1:65" s="13" customFormat="1" ht="10">
      <c r="B282" s="200"/>
      <c r="C282" s="201"/>
      <c r="D282" s="202" t="s">
        <v>154</v>
      </c>
      <c r="E282" s="203" t="s">
        <v>1</v>
      </c>
      <c r="F282" s="204" t="s">
        <v>563</v>
      </c>
      <c r="G282" s="201"/>
      <c r="H282" s="203" t="s">
        <v>1</v>
      </c>
      <c r="I282" s="205"/>
      <c r="J282" s="201"/>
      <c r="K282" s="201"/>
      <c r="L282" s="206"/>
      <c r="M282" s="207"/>
      <c r="N282" s="208"/>
      <c r="O282" s="208"/>
      <c r="P282" s="208"/>
      <c r="Q282" s="208"/>
      <c r="R282" s="208"/>
      <c r="S282" s="208"/>
      <c r="T282" s="209"/>
      <c r="AT282" s="210" t="s">
        <v>154</v>
      </c>
      <c r="AU282" s="210" t="s">
        <v>88</v>
      </c>
      <c r="AV282" s="13" t="s">
        <v>86</v>
      </c>
      <c r="AW282" s="13" t="s">
        <v>34</v>
      </c>
      <c r="AX282" s="13" t="s">
        <v>78</v>
      </c>
      <c r="AY282" s="210" t="s">
        <v>144</v>
      </c>
    </row>
    <row r="283" spans="1:65" s="14" customFormat="1" ht="10">
      <c r="B283" s="211"/>
      <c r="C283" s="212"/>
      <c r="D283" s="202" t="s">
        <v>154</v>
      </c>
      <c r="E283" s="213" t="s">
        <v>1</v>
      </c>
      <c r="F283" s="214" t="s">
        <v>564</v>
      </c>
      <c r="G283" s="212"/>
      <c r="H283" s="215">
        <v>1.232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154</v>
      </c>
      <c r="AU283" s="221" t="s">
        <v>88</v>
      </c>
      <c r="AV283" s="14" t="s">
        <v>88</v>
      </c>
      <c r="AW283" s="14" t="s">
        <v>34</v>
      </c>
      <c r="AX283" s="14" t="s">
        <v>86</v>
      </c>
      <c r="AY283" s="221" t="s">
        <v>144</v>
      </c>
    </row>
    <row r="284" spans="1:65" s="2" customFormat="1" ht="22.9" customHeight="1">
      <c r="A284" s="35"/>
      <c r="B284" s="36"/>
      <c r="C284" s="187" t="s">
        <v>541</v>
      </c>
      <c r="D284" s="187" t="s">
        <v>147</v>
      </c>
      <c r="E284" s="188" t="s">
        <v>570</v>
      </c>
      <c r="F284" s="189" t="s">
        <v>571</v>
      </c>
      <c r="G284" s="190" t="s">
        <v>150</v>
      </c>
      <c r="H284" s="191">
        <v>1.232</v>
      </c>
      <c r="I284" s="192"/>
      <c r="J284" s="193">
        <f>ROUND(I284*H284,2)</f>
        <v>0</v>
      </c>
      <c r="K284" s="189" t="s">
        <v>151</v>
      </c>
      <c r="L284" s="40"/>
      <c r="M284" s="194" t="s">
        <v>1</v>
      </c>
      <c r="N284" s="195" t="s">
        <v>43</v>
      </c>
      <c r="O284" s="72"/>
      <c r="P284" s="196">
        <f>O284*H284</f>
        <v>0</v>
      </c>
      <c r="Q284" s="196">
        <v>1.3999999999999999E-4</v>
      </c>
      <c r="R284" s="196">
        <f>Q284*H284</f>
        <v>1.7247999999999997E-4</v>
      </c>
      <c r="S284" s="196">
        <v>0</v>
      </c>
      <c r="T284" s="19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8" t="s">
        <v>230</v>
      </c>
      <c r="AT284" s="198" t="s">
        <v>147</v>
      </c>
      <c r="AU284" s="198" t="s">
        <v>88</v>
      </c>
      <c r="AY284" s="18" t="s">
        <v>144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8" t="s">
        <v>86</v>
      </c>
      <c r="BK284" s="199">
        <f>ROUND(I284*H284,2)</f>
        <v>0</v>
      </c>
      <c r="BL284" s="18" t="s">
        <v>230</v>
      </c>
      <c r="BM284" s="198" t="s">
        <v>572</v>
      </c>
    </row>
    <row r="285" spans="1:65" s="2" customFormat="1" ht="22.9" customHeight="1">
      <c r="A285" s="35"/>
      <c r="B285" s="36"/>
      <c r="C285" s="187" t="s">
        <v>545</v>
      </c>
      <c r="D285" s="187" t="s">
        <v>147</v>
      </c>
      <c r="E285" s="188" t="s">
        <v>574</v>
      </c>
      <c r="F285" s="189" t="s">
        <v>575</v>
      </c>
      <c r="G285" s="190" t="s">
        <v>150</v>
      </c>
      <c r="H285" s="191">
        <v>1.232</v>
      </c>
      <c r="I285" s="192"/>
      <c r="J285" s="193">
        <f>ROUND(I285*H285,2)</f>
        <v>0</v>
      </c>
      <c r="K285" s="189" t="s">
        <v>151</v>
      </c>
      <c r="L285" s="40"/>
      <c r="M285" s="194" t="s">
        <v>1</v>
      </c>
      <c r="N285" s="195" t="s">
        <v>43</v>
      </c>
      <c r="O285" s="72"/>
      <c r="P285" s="196">
        <f>O285*H285</f>
        <v>0</v>
      </c>
      <c r="Q285" s="196">
        <v>1.2E-4</v>
      </c>
      <c r="R285" s="196">
        <f>Q285*H285</f>
        <v>1.4783999999999999E-4</v>
      </c>
      <c r="S285" s="196">
        <v>0</v>
      </c>
      <c r="T285" s="19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8" t="s">
        <v>230</v>
      </c>
      <c r="AT285" s="198" t="s">
        <v>147</v>
      </c>
      <c r="AU285" s="198" t="s">
        <v>88</v>
      </c>
      <c r="AY285" s="18" t="s">
        <v>144</v>
      </c>
      <c r="BE285" s="199">
        <f>IF(N285="základní",J285,0)</f>
        <v>0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18" t="s">
        <v>86</v>
      </c>
      <c r="BK285" s="199">
        <f>ROUND(I285*H285,2)</f>
        <v>0</v>
      </c>
      <c r="BL285" s="18" t="s">
        <v>230</v>
      </c>
      <c r="BM285" s="198" t="s">
        <v>576</v>
      </c>
    </row>
    <row r="286" spans="1:65" s="2" customFormat="1" ht="31" customHeight="1">
      <c r="A286" s="35"/>
      <c r="B286" s="36"/>
      <c r="C286" s="187" t="s">
        <v>549</v>
      </c>
      <c r="D286" s="187" t="s">
        <v>147</v>
      </c>
      <c r="E286" s="188" t="s">
        <v>578</v>
      </c>
      <c r="F286" s="189" t="s">
        <v>579</v>
      </c>
      <c r="G286" s="190" t="s">
        <v>150</v>
      </c>
      <c r="H286" s="191">
        <v>7.2720000000000002</v>
      </c>
      <c r="I286" s="192"/>
      <c r="J286" s="193">
        <f>ROUND(I286*H286,2)</f>
        <v>0</v>
      </c>
      <c r="K286" s="189" t="s">
        <v>151</v>
      </c>
      <c r="L286" s="40"/>
      <c r="M286" s="194" t="s">
        <v>1</v>
      </c>
      <c r="N286" s="195" t="s">
        <v>43</v>
      </c>
      <c r="O286" s="72"/>
      <c r="P286" s="196">
        <f>O286*H286</f>
        <v>0</v>
      </c>
      <c r="Q286" s="196">
        <v>9.0000000000000006E-5</v>
      </c>
      <c r="R286" s="196">
        <f>Q286*H286</f>
        <v>6.5448000000000004E-4</v>
      </c>
      <c r="S286" s="196">
        <v>0</v>
      </c>
      <c r="T286" s="19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8" t="s">
        <v>230</v>
      </c>
      <c r="AT286" s="198" t="s">
        <v>147</v>
      </c>
      <c r="AU286" s="198" t="s">
        <v>88</v>
      </c>
      <c r="AY286" s="18" t="s">
        <v>144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8" t="s">
        <v>86</v>
      </c>
      <c r="BK286" s="199">
        <f>ROUND(I286*H286,2)</f>
        <v>0</v>
      </c>
      <c r="BL286" s="18" t="s">
        <v>230</v>
      </c>
      <c r="BM286" s="198" t="s">
        <v>580</v>
      </c>
    </row>
    <row r="287" spans="1:65" s="13" customFormat="1" ht="10">
      <c r="B287" s="200"/>
      <c r="C287" s="201"/>
      <c r="D287" s="202" t="s">
        <v>154</v>
      </c>
      <c r="E287" s="203" t="s">
        <v>1</v>
      </c>
      <c r="F287" s="204" t="s">
        <v>675</v>
      </c>
      <c r="G287" s="201"/>
      <c r="H287" s="203" t="s">
        <v>1</v>
      </c>
      <c r="I287" s="205"/>
      <c r="J287" s="201"/>
      <c r="K287" s="201"/>
      <c r="L287" s="206"/>
      <c r="M287" s="207"/>
      <c r="N287" s="208"/>
      <c r="O287" s="208"/>
      <c r="P287" s="208"/>
      <c r="Q287" s="208"/>
      <c r="R287" s="208"/>
      <c r="S287" s="208"/>
      <c r="T287" s="209"/>
      <c r="AT287" s="210" t="s">
        <v>154</v>
      </c>
      <c r="AU287" s="210" t="s">
        <v>88</v>
      </c>
      <c r="AV287" s="13" t="s">
        <v>86</v>
      </c>
      <c r="AW287" s="13" t="s">
        <v>34</v>
      </c>
      <c r="AX287" s="13" t="s">
        <v>78</v>
      </c>
      <c r="AY287" s="210" t="s">
        <v>144</v>
      </c>
    </row>
    <row r="288" spans="1:65" s="14" customFormat="1" ht="10">
      <c r="B288" s="211"/>
      <c r="C288" s="212"/>
      <c r="D288" s="202" t="s">
        <v>154</v>
      </c>
      <c r="E288" s="213" t="s">
        <v>1</v>
      </c>
      <c r="F288" s="214" t="s">
        <v>676</v>
      </c>
      <c r="G288" s="212"/>
      <c r="H288" s="215">
        <v>7.2720000000000002</v>
      </c>
      <c r="I288" s="216"/>
      <c r="J288" s="212"/>
      <c r="K288" s="212"/>
      <c r="L288" s="217"/>
      <c r="M288" s="218"/>
      <c r="N288" s="219"/>
      <c r="O288" s="219"/>
      <c r="P288" s="219"/>
      <c r="Q288" s="219"/>
      <c r="R288" s="219"/>
      <c r="S288" s="219"/>
      <c r="T288" s="220"/>
      <c r="AT288" s="221" t="s">
        <v>154</v>
      </c>
      <c r="AU288" s="221" t="s">
        <v>88</v>
      </c>
      <c r="AV288" s="14" t="s">
        <v>88</v>
      </c>
      <c r="AW288" s="14" t="s">
        <v>34</v>
      </c>
      <c r="AX288" s="14" t="s">
        <v>86</v>
      </c>
      <c r="AY288" s="221" t="s">
        <v>144</v>
      </c>
    </row>
    <row r="289" spans="1:65" s="2" customFormat="1" ht="22.9" customHeight="1">
      <c r="A289" s="35"/>
      <c r="B289" s="36"/>
      <c r="C289" s="187" t="s">
        <v>553</v>
      </c>
      <c r="D289" s="187" t="s">
        <v>147</v>
      </c>
      <c r="E289" s="188" t="s">
        <v>582</v>
      </c>
      <c r="F289" s="189" t="s">
        <v>583</v>
      </c>
      <c r="G289" s="190" t="s">
        <v>422</v>
      </c>
      <c r="H289" s="191">
        <v>13.42</v>
      </c>
      <c r="I289" s="192"/>
      <c r="J289" s="193">
        <f>ROUND(I289*H289,2)</f>
        <v>0</v>
      </c>
      <c r="K289" s="189" t="s">
        <v>151</v>
      </c>
      <c r="L289" s="40"/>
      <c r="M289" s="194" t="s">
        <v>1</v>
      </c>
      <c r="N289" s="195" t="s">
        <v>43</v>
      </c>
      <c r="O289" s="72"/>
      <c r="P289" s="196">
        <f>O289*H289</f>
        <v>0</v>
      </c>
      <c r="Q289" s="196">
        <v>1.0000000000000001E-5</v>
      </c>
      <c r="R289" s="196">
        <f>Q289*H289</f>
        <v>1.3420000000000001E-4</v>
      </c>
      <c r="S289" s="196">
        <v>0</v>
      </c>
      <c r="T289" s="19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8" t="s">
        <v>230</v>
      </c>
      <c r="AT289" s="198" t="s">
        <v>147</v>
      </c>
      <c r="AU289" s="198" t="s">
        <v>88</v>
      </c>
      <c r="AY289" s="18" t="s">
        <v>144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8" t="s">
        <v>86</v>
      </c>
      <c r="BK289" s="199">
        <f>ROUND(I289*H289,2)</f>
        <v>0</v>
      </c>
      <c r="BL289" s="18" t="s">
        <v>230</v>
      </c>
      <c r="BM289" s="198" t="s">
        <v>584</v>
      </c>
    </row>
    <row r="290" spans="1:65" s="14" customFormat="1" ht="10">
      <c r="B290" s="211"/>
      <c r="C290" s="212"/>
      <c r="D290" s="202" t="s">
        <v>154</v>
      </c>
      <c r="E290" s="213" t="s">
        <v>1</v>
      </c>
      <c r="F290" s="214" t="s">
        <v>703</v>
      </c>
      <c r="G290" s="212"/>
      <c r="H290" s="215">
        <v>13.42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154</v>
      </c>
      <c r="AU290" s="221" t="s">
        <v>88</v>
      </c>
      <c r="AV290" s="14" t="s">
        <v>88</v>
      </c>
      <c r="AW290" s="14" t="s">
        <v>34</v>
      </c>
      <c r="AX290" s="14" t="s">
        <v>86</v>
      </c>
      <c r="AY290" s="221" t="s">
        <v>144</v>
      </c>
    </row>
    <row r="291" spans="1:65" s="2" customFormat="1" ht="22.9" customHeight="1">
      <c r="A291" s="35"/>
      <c r="B291" s="36"/>
      <c r="C291" s="187" t="s">
        <v>559</v>
      </c>
      <c r="D291" s="187" t="s">
        <v>147</v>
      </c>
      <c r="E291" s="188" t="s">
        <v>586</v>
      </c>
      <c r="F291" s="189" t="s">
        <v>587</v>
      </c>
      <c r="G291" s="190" t="s">
        <v>150</v>
      </c>
      <c r="H291" s="191">
        <v>7.2720000000000002</v>
      </c>
      <c r="I291" s="192"/>
      <c r="J291" s="193">
        <f t="shared" ref="J291:J296" si="20">ROUND(I291*H291,2)</f>
        <v>0</v>
      </c>
      <c r="K291" s="189" t="s">
        <v>151</v>
      </c>
      <c r="L291" s="40"/>
      <c r="M291" s="194" t="s">
        <v>1</v>
      </c>
      <c r="N291" s="195" t="s">
        <v>43</v>
      </c>
      <c r="O291" s="72"/>
      <c r="P291" s="196">
        <f t="shared" ref="P291:P296" si="21">O291*H291</f>
        <v>0</v>
      </c>
      <c r="Q291" s="196">
        <v>0</v>
      </c>
      <c r="R291" s="196">
        <f t="shared" ref="R291:R296" si="22">Q291*H291</f>
        <v>0</v>
      </c>
      <c r="S291" s="196">
        <v>0</v>
      </c>
      <c r="T291" s="197">
        <f t="shared" ref="T291:T296" si="23"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8" t="s">
        <v>230</v>
      </c>
      <c r="AT291" s="198" t="s">
        <v>147</v>
      </c>
      <c r="AU291" s="198" t="s">
        <v>88</v>
      </c>
      <c r="AY291" s="18" t="s">
        <v>144</v>
      </c>
      <c r="BE291" s="199">
        <f t="shared" ref="BE291:BE296" si="24">IF(N291="základní",J291,0)</f>
        <v>0</v>
      </c>
      <c r="BF291" s="199">
        <f t="shared" ref="BF291:BF296" si="25">IF(N291="snížená",J291,0)</f>
        <v>0</v>
      </c>
      <c r="BG291" s="199">
        <f t="shared" ref="BG291:BG296" si="26">IF(N291="zákl. přenesená",J291,0)</f>
        <v>0</v>
      </c>
      <c r="BH291" s="199">
        <f t="shared" ref="BH291:BH296" si="27">IF(N291="sníž. přenesená",J291,0)</f>
        <v>0</v>
      </c>
      <c r="BI291" s="199">
        <f t="shared" ref="BI291:BI296" si="28">IF(N291="nulová",J291,0)</f>
        <v>0</v>
      </c>
      <c r="BJ291" s="18" t="s">
        <v>86</v>
      </c>
      <c r="BK291" s="199">
        <f t="shared" ref="BK291:BK296" si="29">ROUND(I291*H291,2)</f>
        <v>0</v>
      </c>
      <c r="BL291" s="18" t="s">
        <v>230</v>
      </c>
      <c r="BM291" s="198" t="s">
        <v>588</v>
      </c>
    </row>
    <row r="292" spans="1:65" s="2" customFormat="1" ht="22.9" customHeight="1">
      <c r="A292" s="35"/>
      <c r="B292" s="36"/>
      <c r="C292" s="187" t="s">
        <v>565</v>
      </c>
      <c r="D292" s="187" t="s">
        <v>147</v>
      </c>
      <c r="E292" s="188" t="s">
        <v>590</v>
      </c>
      <c r="F292" s="189" t="s">
        <v>591</v>
      </c>
      <c r="G292" s="190" t="s">
        <v>422</v>
      </c>
      <c r="H292" s="191">
        <v>13.42</v>
      </c>
      <c r="I292" s="192"/>
      <c r="J292" s="193">
        <f t="shared" si="20"/>
        <v>0</v>
      </c>
      <c r="K292" s="189" t="s">
        <v>151</v>
      </c>
      <c r="L292" s="40"/>
      <c r="M292" s="194" t="s">
        <v>1</v>
      </c>
      <c r="N292" s="195" t="s">
        <v>43</v>
      </c>
      <c r="O292" s="72"/>
      <c r="P292" s="196">
        <f t="shared" si="21"/>
        <v>0</v>
      </c>
      <c r="Q292" s="196">
        <v>0</v>
      </c>
      <c r="R292" s="196">
        <f t="shared" si="22"/>
        <v>0</v>
      </c>
      <c r="S292" s="196">
        <v>0</v>
      </c>
      <c r="T292" s="197">
        <f t="shared" si="23"/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8" t="s">
        <v>230</v>
      </c>
      <c r="AT292" s="198" t="s">
        <v>147</v>
      </c>
      <c r="AU292" s="198" t="s">
        <v>88</v>
      </c>
      <c r="AY292" s="18" t="s">
        <v>144</v>
      </c>
      <c r="BE292" s="199">
        <f t="shared" si="24"/>
        <v>0</v>
      </c>
      <c r="BF292" s="199">
        <f t="shared" si="25"/>
        <v>0</v>
      </c>
      <c r="BG292" s="199">
        <f t="shared" si="26"/>
        <v>0</v>
      </c>
      <c r="BH292" s="199">
        <f t="shared" si="27"/>
        <v>0</v>
      </c>
      <c r="BI292" s="199">
        <f t="shared" si="28"/>
        <v>0</v>
      </c>
      <c r="BJ292" s="18" t="s">
        <v>86</v>
      </c>
      <c r="BK292" s="199">
        <f t="shared" si="29"/>
        <v>0</v>
      </c>
      <c r="BL292" s="18" t="s">
        <v>230</v>
      </c>
      <c r="BM292" s="198" t="s">
        <v>592</v>
      </c>
    </row>
    <row r="293" spans="1:65" s="2" customFormat="1" ht="22.9" customHeight="1">
      <c r="A293" s="35"/>
      <c r="B293" s="36"/>
      <c r="C293" s="187" t="s">
        <v>569</v>
      </c>
      <c r="D293" s="187" t="s">
        <v>147</v>
      </c>
      <c r="E293" s="188" t="s">
        <v>595</v>
      </c>
      <c r="F293" s="189" t="s">
        <v>596</v>
      </c>
      <c r="G293" s="190" t="s">
        <v>150</v>
      </c>
      <c r="H293" s="191">
        <v>7.2720000000000002</v>
      </c>
      <c r="I293" s="192"/>
      <c r="J293" s="193">
        <f t="shared" si="20"/>
        <v>0</v>
      </c>
      <c r="K293" s="189" t="s">
        <v>151</v>
      </c>
      <c r="L293" s="40"/>
      <c r="M293" s="194" t="s">
        <v>1</v>
      </c>
      <c r="N293" s="195" t="s">
        <v>43</v>
      </c>
      <c r="O293" s="72"/>
      <c r="P293" s="196">
        <f t="shared" si="21"/>
        <v>0</v>
      </c>
      <c r="Q293" s="196">
        <v>1.7000000000000001E-4</v>
      </c>
      <c r="R293" s="196">
        <f t="shared" si="22"/>
        <v>1.2362400000000002E-3</v>
      </c>
      <c r="S293" s="196">
        <v>0</v>
      </c>
      <c r="T293" s="197">
        <f t="shared" si="23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8" t="s">
        <v>230</v>
      </c>
      <c r="AT293" s="198" t="s">
        <v>147</v>
      </c>
      <c r="AU293" s="198" t="s">
        <v>88</v>
      </c>
      <c r="AY293" s="18" t="s">
        <v>144</v>
      </c>
      <c r="BE293" s="199">
        <f t="shared" si="24"/>
        <v>0</v>
      </c>
      <c r="BF293" s="199">
        <f t="shared" si="25"/>
        <v>0</v>
      </c>
      <c r="BG293" s="199">
        <f t="shared" si="26"/>
        <v>0</v>
      </c>
      <c r="BH293" s="199">
        <f t="shared" si="27"/>
        <v>0</v>
      </c>
      <c r="BI293" s="199">
        <f t="shared" si="28"/>
        <v>0</v>
      </c>
      <c r="BJ293" s="18" t="s">
        <v>86</v>
      </c>
      <c r="BK293" s="199">
        <f t="shared" si="29"/>
        <v>0</v>
      </c>
      <c r="BL293" s="18" t="s">
        <v>230</v>
      </c>
      <c r="BM293" s="198" t="s">
        <v>597</v>
      </c>
    </row>
    <row r="294" spans="1:65" s="2" customFormat="1" ht="22.9" customHeight="1">
      <c r="A294" s="35"/>
      <c r="B294" s="36"/>
      <c r="C294" s="187" t="s">
        <v>573</v>
      </c>
      <c r="D294" s="187" t="s">
        <v>147</v>
      </c>
      <c r="E294" s="188" t="s">
        <v>599</v>
      </c>
      <c r="F294" s="189" t="s">
        <v>600</v>
      </c>
      <c r="G294" s="190" t="s">
        <v>422</v>
      </c>
      <c r="H294" s="191">
        <v>13.42</v>
      </c>
      <c r="I294" s="192"/>
      <c r="J294" s="193">
        <f t="shared" si="20"/>
        <v>0</v>
      </c>
      <c r="K294" s="189" t="s">
        <v>151</v>
      </c>
      <c r="L294" s="40"/>
      <c r="M294" s="194" t="s">
        <v>1</v>
      </c>
      <c r="N294" s="195" t="s">
        <v>43</v>
      </c>
      <c r="O294" s="72"/>
      <c r="P294" s="196">
        <f t="shared" si="21"/>
        <v>0</v>
      </c>
      <c r="Q294" s="196">
        <v>2.0000000000000002E-5</v>
      </c>
      <c r="R294" s="196">
        <f t="shared" si="22"/>
        <v>2.6840000000000002E-4</v>
      </c>
      <c r="S294" s="196">
        <v>0</v>
      </c>
      <c r="T294" s="197">
        <f t="shared" si="23"/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98" t="s">
        <v>230</v>
      </c>
      <c r="AT294" s="198" t="s">
        <v>147</v>
      </c>
      <c r="AU294" s="198" t="s">
        <v>88</v>
      </c>
      <c r="AY294" s="18" t="s">
        <v>144</v>
      </c>
      <c r="BE294" s="199">
        <f t="shared" si="24"/>
        <v>0</v>
      </c>
      <c r="BF294" s="199">
        <f t="shared" si="25"/>
        <v>0</v>
      </c>
      <c r="BG294" s="199">
        <f t="shared" si="26"/>
        <v>0</v>
      </c>
      <c r="BH294" s="199">
        <f t="shared" si="27"/>
        <v>0</v>
      </c>
      <c r="BI294" s="199">
        <f t="shared" si="28"/>
        <v>0</v>
      </c>
      <c r="BJ294" s="18" t="s">
        <v>86</v>
      </c>
      <c r="BK294" s="199">
        <f t="shared" si="29"/>
        <v>0</v>
      </c>
      <c r="BL294" s="18" t="s">
        <v>230</v>
      </c>
      <c r="BM294" s="198" t="s">
        <v>601</v>
      </c>
    </row>
    <row r="295" spans="1:65" s="2" customFormat="1" ht="22.9" customHeight="1">
      <c r="A295" s="35"/>
      <c r="B295" s="36"/>
      <c r="C295" s="187" t="s">
        <v>577</v>
      </c>
      <c r="D295" s="187" t="s">
        <v>147</v>
      </c>
      <c r="E295" s="188" t="s">
        <v>603</v>
      </c>
      <c r="F295" s="189" t="s">
        <v>604</v>
      </c>
      <c r="G295" s="190" t="s">
        <v>150</v>
      </c>
      <c r="H295" s="191">
        <v>7.2720000000000002</v>
      </c>
      <c r="I295" s="192"/>
      <c r="J295" s="193">
        <f t="shared" si="20"/>
        <v>0</v>
      </c>
      <c r="K295" s="189" t="s">
        <v>151</v>
      </c>
      <c r="L295" s="40"/>
      <c r="M295" s="194" t="s">
        <v>1</v>
      </c>
      <c r="N295" s="195" t="s">
        <v>43</v>
      </c>
      <c r="O295" s="72"/>
      <c r="P295" s="196">
        <f t="shared" si="21"/>
        <v>0</v>
      </c>
      <c r="Q295" s="196">
        <v>2.1000000000000001E-4</v>
      </c>
      <c r="R295" s="196">
        <f t="shared" si="22"/>
        <v>1.5271200000000001E-3</v>
      </c>
      <c r="S295" s="196">
        <v>0</v>
      </c>
      <c r="T295" s="197">
        <f t="shared" si="23"/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8" t="s">
        <v>230</v>
      </c>
      <c r="AT295" s="198" t="s">
        <v>147</v>
      </c>
      <c r="AU295" s="198" t="s">
        <v>88</v>
      </c>
      <c r="AY295" s="18" t="s">
        <v>144</v>
      </c>
      <c r="BE295" s="199">
        <f t="shared" si="24"/>
        <v>0</v>
      </c>
      <c r="BF295" s="199">
        <f t="shared" si="25"/>
        <v>0</v>
      </c>
      <c r="BG295" s="199">
        <f t="shared" si="26"/>
        <v>0</v>
      </c>
      <c r="BH295" s="199">
        <f t="shared" si="27"/>
        <v>0</v>
      </c>
      <c r="BI295" s="199">
        <f t="shared" si="28"/>
        <v>0</v>
      </c>
      <c r="BJ295" s="18" t="s">
        <v>86</v>
      </c>
      <c r="BK295" s="199">
        <f t="shared" si="29"/>
        <v>0</v>
      </c>
      <c r="BL295" s="18" t="s">
        <v>230</v>
      </c>
      <c r="BM295" s="198" t="s">
        <v>605</v>
      </c>
    </row>
    <row r="296" spans="1:65" s="2" customFormat="1" ht="22.9" customHeight="1">
      <c r="A296" s="35"/>
      <c r="B296" s="36"/>
      <c r="C296" s="187" t="s">
        <v>581</v>
      </c>
      <c r="D296" s="187" t="s">
        <v>147</v>
      </c>
      <c r="E296" s="188" t="s">
        <v>607</v>
      </c>
      <c r="F296" s="189" t="s">
        <v>608</v>
      </c>
      <c r="G296" s="190" t="s">
        <v>422</v>
      </c>
      <c r="H296" s="191">
        <v>13.42</v>
      </c>
      <c r="I296" s="192"/>
      <c r="J296" s="193">
        <f t="shared" si="20"/>
        <v>0</v>
      </c>
      <c r="K296" s="189" t="s">
        <v>151</v>
      </c>
      <c r="L296" s="40"/>
      <c r="M296" s="194" t="s">
        <v>1</v>
      </c>
      <c r="N296" s="195" t="s">
        <v>43</v>
      </c>
      <c r="O296" s="72"/>
      <c r="P296" s="196">
        <f t="shared" si="21"/>
        <v>0</v>
      </c>
      <c r="Q296" s="196">
        <v>2.0000000000000002E-5</v>
      </c>
      <c r="R296" s="196">
        <f t="shared" si="22"/>
        <v>2.6840000000000002E-4</v>
      </c>
      <c r="S296" s="196">
        <v>0</v>
      </c>
      <c r="T296" s="197">
        <f t="shared" si="2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8" t="s">
        <v>230</v>
      </c>
      <c r="AT296" s="198" t="s">
        <v>147</v>
      </c>
      <c r="AU296" s="198" t="s">
        <v>88</v>
      </c>
      <c r="AY296" s="18" t="s">
        <v>144</v>
      </c>
      <c r="BE296" s="199">
        <f t="shared" si="24"/>
        <v>0</v>
      </c>
      <c r="BF296" s="199">
        <f t="shared" si="25"/>
        <v>0</v>
      </c>
      <c r="BG296" s="199">
        <f t="shared" si="26"/>
        <v>0</v>
      </c>
      <c r="BH296" s="199">
        <f t="shared" si="27"/>
        <v>0</v>
      </c>
      <c r="BI296" s="199">
        <f t="shared" si="28"/>
        <v>0</v>
      </c>
      <c r="BJ296" s="18" t="s">
        <v>86</v>
      </c>
      <c r="BK296" s="199">
        <f t="shared" si="29"/>
        <v>0</v>
      </c>
      <c r="BL296" s="18" t="s">
        <v>230</v>
      </c>
      <c r="BM296" s="198" t="s">
        <v>609</v>
      </c>
    </row>
    <row r="297" spans="1:65" s="12" customFormat="1" ht="22.75" customHeight="1">
      <c r="B297" s="171"/>
      <c r="C297" s="172"/>
      <c r="D297" s="173" t="s">
        <v>77</v>
      </c>
      <c r="E297" s="185" t="s">
        <v>610</v>
      </c>
      <c r="F297" s="185" t="s">
        <v>611</v>
      </c>
      <c r="G297" s="172"/>
      <c r="H297" s="172"/>
      <c r="I297" s="175"/>
      <c r="J297" s="186">
        <f>BK297</f>
        <v>0</v>
      </c>
      <c r="K297" s="172"/>
      <c r="L297" s="177"/>
      <c r="M297" s="178"/>
      <c r="N297" s="179"/>
      <c r="O297" s="179"/>
      <c r="P297" s="180">
        <f>SUM(P298:P310)</f>
        <v>0</v>
      </c>
      <c r="Q297" s="179"/>
      <c r="R297" s="180">
        <f>SUM(R298:R310)</f>
        <v>7.8867469999999995E-2</v>
      </c>
      <c r="S297" s="179"/>
      <c r="T297" s="181">
        <f>SUM(T298:T310)</f>
        <v>1.6397760000000001E-2</v>
      </c>
      <c r="AR297" s="182" t="s">
        <v>88</v>
      </c>
      <c r="AT297" s="183" t="s">
        <v>77</v>
      </c>
      <c r="AU297" s="183" t="s">
        <v>86</v>
      </c>
      <c r="AY297" s="182" t="s">
        <v>144</v>
      </c>
      <c r="BK297" s="184">
        <f>SUM(BK298:BK310)</f>
        <v>0</v>
      </c>
    </row>
    <row r="298" spans="1:65" s="2" customFormat="1" ht="20.5" customHeight="1">
      <c r="A298" s="35"/>
      <c r="B298" s="36"/>
      <c r="C298" s="187" t="s">
        <v>585</v>
      </c>
      <c r="D298" s="187" t="s">
        <v>147</v>
      </c>
      <c r="E298" s="188" t="s">
        <v>613</v>
      </c>
      <c r="F298" s="189" t="s">
        <v>614</v>
      </c>
      <c r="G298" s="190" t="s">
        <v>150</v>
      </c>
      <c r="H298" s="191">
        <v>52.896000000000001</v>
      </c>
      <c r="I298" s="192"/>
      <c r="J298" s="193">
        <f>ROUND(I298*H298,2)</f>
        <v>0</v>
      </c>
      <c r="K298" s="189" t="s">
        <v>151</v>
      </c>
      <c r="L298" s="40"/>
      <c r="M298" s="194" t="s">
        <v>1</v>
      </c>
      <c r="N298" s="195" t="s">
        <v>43</v>
      </c>
      <c r="O298" s="72"/>
      <c r="P298" s="196">
        <f>O298*H298</f>
        <v>0</v>
      </c>
      <c r="Q298" s="196">
        <v>1E-3</v>
      </c>
      <c r="R298" s="196">
        <f>Q298*H298</f>
        <v>5.2895999999999999E-2</v>
      </c>
      <c r="S298" s="196">
        <v>3.1E-4</v>
      </c>
      <c r="T298" s="197">
        <f>S298*H298</f>
        <v>1.6397760000000001E-2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8" t="s">
        <v>230</v>
      </c>
      <c r="AT298" s="198" t="s">
        <v>147</v>
      </c>
      <c r="AU298" s="198" t="s">
        <v>88</v>
      </c>
      <c r="AY298" s="18" t="s">
        <v>144</v>
      </c>
      <c r="BE298" s="199">
        <f>IF(N298="základní",J298,0)</f>
        <v>0</v>
      </c>
      <c r="BF298" s="199">
        <f>IF(N298="snížená",J298,0)</f>
        <v>0</v>
      </c>
      <c r="BG298" s="199">
        <f>IF(N298="zákl. přenesená",J298,0)</f>
        <v>0</v>
      </c>
      <c r="BH298" s="199">
        <f>IF(N298="sníž. přenesená",J298,0)</f>
        <v>0</v>
      </c>
      <c r="BI298" s="199">
        <f>IF(N298="nulová",J298,0)</f>
        <v>0</v>
      </c>
      <c r="BJ298" s="18" t="s">
        <v>86</v>
      </c>
      <c r="BK298" s="199">
        <f>ROUND(I298*H298,2)</f>
        <v>0</v>
      </c>
      <c r="BL298" s="18" t="s">
        <v>230</v>
      </c>
      <c r="BM298" s="198" t="s">
        <v>615</v>
      </c>
    </row>
    <row r="299" spans="1:65" s="13" customFormat="1" ht="10">
      <c r="B299" s="200"/>
      <c r="C299" s="201"/>
      <c r="D299" s="202" t="s">
        <v>154</v>
      </c>
      <c r="E299" s="203" t="s">
        <v>1</v>
      </c>
      <c r="F299" s="204" t="s">
        <v>162</v>
      </c>
      <c r="G299" s="201"/>
      <c r="H299" s="203" t="s">
        <v>1</v>
      </c>
      <c r="I299" s="205"/>
      <c r="J299" s="201"/>
      <c r="K299" s="201"/>
      <c r="L299" s="206"/>
      <c r="M299" s="207"/>
      <c r="N299" s="208"/>
      <c r="O299" s="208"/>
      <c r="P299" s="208"/>
      <c r="Q299" s="208"/>
      <c r="R299" s="208"/>
      <c r="S299" s="208"/>
      <c r="T299" s="209"/>
      <c r="AT299" s="210" t="s">
        <v>154</v>
      </c>
      <c r="AU299" s="210" t="s">
        <v>88</v>
      </c>
      <c r="AV299" s="13" t="s">
        <v>86</v>
      </c>
      <c r="AW299" s="13" t="s">
        <v>34</v>
      </c>
      <c r="AX299" s="13" t="s">
        <v>78</v>
      </c>
      <c r="AY299" s="210" t="s">
        <v>144</v>
      </c>
    </row>
    <row r="300" spans="1:65" s="14" customFormat="1" ht="10">
      <c r="B300" s="211"/>
      <c r="C300" s="212"/>
      <c r="D300" s="202" t="s">
        <v>154</v>
      </c>
      <c r="E300" s="213" t="s">
        <v>1</v>
      </c>
      <c r="F300" s="214" t="s">
        <v>704</v>
      </c>
      <c r="G300" s="212"/>
      <c r="H300" s="215">
        <v>58.68</v>
      </c>
      <c r="I300" s="216"/>
      <c r="J300" s="212"/>
      <c r="K300" s="212"/>
      <c r="L300" s="217"/>
      <c r="M300" s="218"/>
      <c r="N300" s="219"/>
      <c r="O300" s="219"/>
      <c r="P300" s="219"/>
      <c r="Q300" s="219"/>
      <c r="R300" s="219"/>
      <c r="S300" s="219"/>
      <c r="T300" s="220"/>
      <c r="AT300" s="221" t="s">
        <v>154</v>
      </c>
      <c r="AU300" s="221" t="s">
        <v>88</v>
      </c>
      <c r="AV300" s="14" t="s">
        <v>88</v>
      </c>
      <c r="AW300" s="14" t="s">
        <v>34</v>
      </c>
      <c r="AX300" s="14" t="s">
        <v>78</v>
      </c>
      <c r="AY300" s="221" t="s">
        <v>144</v>
      </c>
    </row>
    <row r="301" spans="1:65" s="14" customFormat="1" ht="10">
      <c r="B301" s="211"/>
      <c r="C301" s="212"/>
      <c r="D301" s="202" t="s">
        <v>154</v>
      </c>
      <c r="E301" s="213" t="s">
        <v>1</v>
      </c>
      <c r="F301" s="214" t="s">
        <v>705</v>
      </c>
      <c r="G301" s="212"/>
      <c r="H301" s="215">
        <v>-3.8769999999999998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154</v>
      </c>
      <c r="AU301" s="221" t="s">
        <v>88</v>
      </c>
      <c r="AV301" s="14" t="s">
        <v>88</v>
      </c>
      <c r="AW301" s="14" t="s">
        <v>34</v>
      </c>
      <c r="AX301" s="14" t="s">
        <v>78</v>
      </c>
      <c r="AY301" s="221" t="s">
        <v>144</v>
      </c>
    </row>
    <row r="302" spans="1:65" s="14" customFormat="1" ht="10">
      <c r="B302" s="211"/>
      <c r="C302" s="212"/>
      <c r="D302" s="202" t="s">
        <v>154</v>
      </c>
      <c r="E302" s="213" t="s">
        <v>1</v>
      </c>
      <c r="F302" s="214" t="s">
        <v>706</v>
      </c>
      <c r="G302" s="212"/>
      <c r="H302" s="215">
        <v>-1.907</v>
      </c>
      <c r="I302" s="216"/>
      <c r="J302" s="212"/>
      <c r="K302" s="212"/>
      <c r="L302" s="217"/>
      <c r="M302" s="218"/>
      <c r="N302" s="219"/>
      <c r="O302" s="219"/>
      <c r="P302" s="219"/>
      <c r="Q302" s="219"/>
      <c r="R302" s="219"/>
      <c r="S302" s="219"/>
      <c r="T302" s="220"/>
      <c r="AT302" s="221" t="s">
        <v>154</v>
      </c>
      <c r="AU302" s="221" t="s">
        <v>88</v>
      </c>
      <c r="AV302" s="14" t="s">
        <v>88</v>
      </c>
      <c r="AW302" s="14" t="s">
        <v>34</v>
      </c>
      <c r="AX302" s="14" t="s">
        <v>78</v>
      </c>
      <c r="AY302" s="221" t="s">
        <v>144</v>
      </c>
    </row>
    <row r="303" spans="1:65" s="15" customFormat="1" ht="10">
      <c r="B303" s="222"/>
      <c r="C303" s="223"/>
      <c r="D303" s="202" t="s">
        <v>154</v>
      </c>
      <c r="E303" s="224" t="s">
        <v>1</v>
      </c>
      <c r="F303" s="225" t="s">
        <v>167</v>
      </c>
      <c r="G303" s="223"/>
      <c r="H303" s="226">
        <v>52.896000000000001</v>
      </c>
      <c r="I303" s="227"/>
      <c r="J303" s="223"/>
      <c r="K303" s="223"/>
      <c r="L303" s="228"/>
      <c r="M303" s="229"/>
      <c r="N303" s="230"/>
      <c r="O303" s="230"/>
      <c r="P303" s="230"/>
      <c r="Q303" s="230"/>
      <c r="R303" s="230"/>
      <c r="S303" s="230"/>
      <c r="T303" s="231"/>
      <c r="AT303" s="232" t="s">
        <v>154</v>
      </c>
      <c r="AU303" s="232" t="s">
        <v>88</v>
      </c>
      <c r="AV303" s="15" t="s">
        <v>152</v>
      </c>
      <c r="AW303" s="15" t="s">
        <v>34</v>
      </c>
      <c r="AX303" s="15" t="s">
        <v>86</v>
      </c>
      <c r="AY303" s="232" t="s">
        <v>144</v>
      </c>
    </row>
    <row r="304" spans="1:65" s="2" customFormat="1" ht="22.9" customHeight="1">
      <c r="A304" s="35"/>
      <c r="B304" s="36"/>
      <c r="C304" s="187" t="s">
        <v>589</v>
      </c>
      <c r="D304" s="187" t="s">
        <v>147</v>
      </c>
      <c r="E304" s="188" t="s">
        <v>619</v>
      </c>
      <c r="F304" s="189" t="s">
        <v>620</v>
      </c>
      <c r="G304" s="190" t="s">
        <v>150</v>
      </c>
      <c r="H304" s="191">
        <v>53.003</v>
      </c>
      <c r="I304" s="192"/>
      <c r="J304" s="193">
        <f>ROUND(I304*H304,2)</f>
        <v>0</v>
      </c>
      <c r="K304" s="189" t="s">
        <v>151</v>
      </c>
      <c r="L304" s="40"/>
      <c r="M304" s="194" t="s">
        <v>1</v>
      </c>
      <c r="N304" s="195" t="s">
        <v>43</v>
      </c>
      <c r="O304" s="72"/>
      <c r="P304" s="196">
        <f>O304*H304</f>
        <v>0</v>
      </c>
      <c r="Q304" s="196">
        <v>2.0000000000000001E-4</v>
      </c>
      <c r="R304" s="196">
        <f>Q304*H304</f>
        <v>1.06006E-2</v>
      </c>
      <c r="S304" s="196">
        <v>0</v>
      </c>
      <c r="T304" s="19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8" t="s">
        <v>230</v>
      </c>
      <c r="AT304" s="198" t="s">
        <v>147</v>
      </c>
      <c r="AU304" s="198" t="s">
        <v>88</v>
      </c>
      <c r="AY304" s="18" t="s">
        <v>144</v>
      </c>
      <c r="BE304" s="199">
        <f>IF(N304="základní",J304,0)</f>
        <v>0</v>
      </c>
      <c r="BF304" s="199">
        <f>IF(N304="snížená",J304,0)</f>
        <v>0</v>
      </c>
      <c r="BG304" s="199">
        <f>IF(N304="zákl. přenesená",J304,0)</f>
        <v>0</v>
      </c>
      <c r="BH304" s="199">
        <f>IF(N304="sníž. přenesená",J304,0)</f>
        <v>0</v>
      </c>
      <c r="BI304" s="199">
        <f>IF(N304="nulová",J304,0)</f>
        <v>0</v>
      </c>
      <c r="BJ304" s="18" t="s">
        <v>86</v>
      </c>
      <c r="BK304" s="199">
        <f>ROUND(I304*H304,2)</f>
        <v>0</v>
      </c>
      <c r="BL304" s="18" t="s">
        <v>230</v>
      </c>
      <c r="BM304" s="198" t="s">
        <v>621</v>
      </c>
    </row>
    <row r="305" spans="1:65" s="13" customFormat="1" ht="10">
      <c r="B305" s="200"/>
      <c r="C305" s="201"/>
      <c r="D305" s="202" t="s">
        <v>154</v>
      </c>
      <c r="E305" s="203" t="s">
        <v>1</v>
      </c>
      <c r="F305" s="204" t="s">
        <v>162</v>
      </c>
      <c r="G305" s="201"/>
      <c r="H305" s="203" t="s">
        <v>1</v>
      </c>
      <c r="I305" s="205"/>
      <c r="J305" s="201"/>
      <c r="K305" s="201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154</v>
      </c>
      <c r="AU305" s="210" t="s">
        <v>88</v>
      </c>
      <c r="AV305" s="13" t="s">
        <v>86</v>
      </c>
      <c r="AW305" s="13" t="s">
        <v>34</v>
      </c>
      <c r="AX305" s="13" t="s">
        <v>78</v>
      </c>
      <c r="AY305" s="210" t="s">
        <v>144</v>
      </c>
    </row>
    <row r="306" spans="1:65" s="14" customFormat="1" ht="10">
      <c r="B306" s="211"/>
      <c r="C306" s="212"/>
      <c r="D306" s="202" t="s">
        <v>154</v>
      </c>
      <c r="E306" s="213" t="s">
        <v>1</v>
      </c>
      <c r="F306" s="214" t="s">
        <v>704</v>
      </c>
      <c r="G306" s="212"/>
      <c r="H306" s="215">
        <v>58.68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154</v>
      </c>
      <c r="AU306" s="221" t="s">
        <v>88</v>
      </c>
      <c r="AV306" s="14" t="s">
        <v>88</v>
      </c>
      <c r="AW306" s="14" t="s">
        <v>34</v>
      </c>
      <c r="AX306" s="14" t="s">
        <v>78</v>
      </c>
      <c r="AY306" s="221" t="s">
        <v>144</v>
      </c>
    </row>
    <row r="307" spans="1:65" s="14" customFormat="1" ht="10">
      <c r="B307" s="211"/>
      <c r="C307" s="212"/>
      <c r="D307" s="202" t="s">
        <v>154</v>
      </c>
      <c r="E307" s="213" t="s">
        <v>1</v>
      </c>
      <c r="F307" s="214" t="s">
        <v>705</v>
      </c>
      <c r="G307" s="212"/>
      <c r="H307" s="215">
        <v>-3.8769999999999998</v>
      </c>
      <c r="I307" s="216"/>
      <c r="J307" s="212"/>
      <c r="K307" s="212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154</v>
      </c>
      <c r="AU307" s="221" t="s">
        <v>88</v>
      </c>
      <c r="AV307" s="14" t="s">
        <v>88</v>
      </c>
      <c r="AW307" s="14" t="s">
        <v>34</v>
      </c>
      <c r="AX307" s="14" t="s">
        <v>78</v>
      </c>
      <c r="AY307" s="221" t="s">
        <v>144</v>
      </c>
    </row>
    <row r="308" spans="1:65" s="14" customFormat="1" ht="10">
      <c r="B308" s="211"/>
      <c r="C308" s="212"/>
      <c r="D308" s="202" t="s">
        <v>154</v>
      </c>
      <c r="E308" s="213" t="s">
        <v>1</v>
      </c>
      <c r="F308" s="214" t="s">
        <v>166</v>
      </c>
      <c r="G308" s="212"/>
      <c r="H308" s="215">
        <v>-1.8</v>
      </c>
      <c r="I308" s="216"/>
      <c r="J308" s="212"/>
      <c r="K308" s="212"/>
      <c r="L308" s="217"/>
      <c r="M308" s="218"/>
      <c r="N308" s="219"/>
      <c r="O308" s="219"/>
      <c r="P308" s="219"/>
      <c r="Q308" s="219"/>
      <c r="R308" s="219"/>
      <c r="S308" s="219"/>
      <c r="T308" s="220"/>
      <c r="AT308" s="221" t="s">
        <v>154</v>
      </c>
      <c r="AU308" s="221" t="s">
        <v>88</v>
      </c>
      <c r="AV308" s="14" t="s">
        <v>88</v>
      </c>
      <c r="AW308" s="14" t="s">
        <v>34</v>
      </c>
      <c r="AX308" s="14" t="s">
        <v>78</v>
      </c>
      <c r="AY308" s="221" t="s">
        <v>144</v>
      </c>
    </row>
    <row r="309" spans="1:65" s="15" customFormat="1" ht="10">
      <c r="B309" s="222"/>
      <c r="C309" s="223"/>
      <c r="D309" s="202" t="s">
        <v>154</v>
      </c>
      <c r="E309" s="224" t="s">
        <v>1</v>
      </c>
      <c r="F309" s="225" t="s">
        <v>167</v>
      </c>
      <c r="G309" s="223"/>
      <c r="H309" s="226">
        <v>53.003</v>
      </c>
      <c r="I309" s="227"/>
      <c r="J309" s="223"/>
      <c r="K309" s="223"/>
      <c r="L309" s="228"/>
      <c r="M309" s="229"/>
      <c r="N309" s="230"/>
      <c r="O309" s="230"/>
      <c r="P309" s="230"/>
      <c r="Q309" s="230"/>
      <c r="R309" s="230"/>
      <c r="S309" s="230"/>
      <c r="T309" s="231"/>
      <c r="AT309" s="232" t="s">
        <v>154</v>
      </c>
      <c r="AU309" s="232" t="s">
        <v>88</v>
      </c>
      <c r="AV309" s="15" t="s">
        <v>152</v>
      </c>
      <c r="AW309" s="15" t="s">
        <v>34</v>
      </c>
      <c r="AX309" s="15" t="s">
        <v>86</v>
      </c>
      <c r="AY309" s="232" t="s">
        <v>144</v>
      </c>
    </row>
    <row r="310" spans="1:65" s="2" customFormat="1" ht="22.9" customHeight="1">
      <c r="A310" s="35"/>
      <c r="B310" s="36"/>
      <c r="C310" s="187" t="s">
        <v>594</v>
      </c>
      <c r="D310" s="187" t="s">
        <v>147</v>
      </c>
      <c r="E310" s="188" t="s">
        <v>625</v>
      </c>
      <c r="F310" s="189" t="s">
        <v>626</v>
      </c>
      <c r="G310" s="190" t="s">
        <v>150</v>
      </c>
      <c r="H310" s="191">
        <v>53.003</v>
      </c>
      <c r="I310" s="192"/>
      <c r="J310" s="193">
        <f>ROUND(I310*H310,2)</f>
        <v>0</v>
      </c>
      <c r="K310" s="189" t="s">
        <v>151</v>
      </c>
      <c r="L310" s="40"/>
      <c r="M310" s="254" t="s">
        <v>1</v>
      </c>
      <c r="N310" s="255" t="s">
        <v>43</v>
      </c>
      <c r="O310" s="256"/>
      <c r="P310" s="257">
        <f>O310*H310</f>
        <v>0</v>
      </c>
      <c r="Q310" s="257">
        <v>2.9E-4</v>
      </c>
      <c r="R310" s="257">
        <f>Q310*H310</f>
        <v>1.537087E-2</v>
      </c>
      <c r="S310" s="257">
        <v>0</v>
      </c>
      <c r="T310" s="258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8" t="s">
        <v>230</v>
      </c>
      <c r="AT310" s="198" t="s">
        <v>147</v>
      </c>
      <c r="AU310" s="198" t="s">
        <v>88</v>
      </c>
      <c r="AY310" s="18" t="s">
        <v>144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8" t="s">
        <v>86</v>
      </c>
      <c r="BK310" s="199">
        <f>ROUND(I310*H310,2)</f>
        <v>0</v>
      </c>
      <c r="BL310" s="18" t="s">
        <v>230</v>
      </c>
      <c r="BM310" s="198" t="s">
        <v>627</v>
      </c>
    </row>
    <row r="311" spans="1:65" s="2" customFormat="1" ht="7" customHeight="1">
      <c r="A311" s="35"/>
      <c r="B311" s="55"/>
      <c r="C311" s="56"/>
      <c r="D311" s="56"/>
      <c r="E311" s="56"/>
      <c r="F311" s="56"/>
      <c r="G311" s="56"/>
      <c r="H311" s="56"/>
      <c r="I311" s="56"/>
      <c r="J311" s="56"/>
      <c r="K311" s="56"/>
      <c r="L311" s="40"/>
      <c r="M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</row>
  </sheetData>
  <sheetProtection algorithmName="SHA-512" hashValue="0oHqqfBgDMgHRRKiIPWXEHCF4ycq+VRM2UoJx71WNFcYEoVhjEqhw5w19soAiEAbSyD0PokfF2gViTsYdgn8Bg==" saltValue="u9HtsK33XYNTz5HjMt+TU46f8mEi6QwYd8wYjyef5lugrwhtoS0/eVvELK/9OfKbIr1W5eE6SMY+y3QY2+g5aw==" spinCount="100000" sheet="1" objects="1" scenarios="1" formatColumns="0" formatRows="0" autoFilter="0"/>
  <autoFilter ref="C129:K310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90"/>
  <sheetViews>
    <sheetView showGridLines="0" topLeftCell="A265" workbookViewId="0"/>
  </sheetViews>
  <sheetFormatPr defaultRowHeight="14.5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8.8867187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8.88671875" style="1" hidden="1"/>
  </cols>
  <sheetData>
    <row r="2" spans="1:46" s="1" customFormat="1" ht="37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94</v>
      </c>
    </row>
    <row r="3" spans="1:46" s="1" customFormat="1" ht="7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5" customHeight="1">
      <c r="B4" s="21"/>
      <c r="D4" s="111" t="s">
        <v>105</v>
      </c>
      <c r="L4" s="21"/>
      <c r="M4" s="112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4.5" customHeight="1">
      <c r="B7" s="21"/>
      <c r="E7" s="300" t="str">
        <f>'Rekapitulace stavby'!K6</f>
        <v>Volnočasové I-Studio v Domě dětí Fontána Bohumín</v>
      </c>
      <c r="F7" s="301"/>
      <c r="G7" s="301"/>
      <c r="H7" s="301"/>
      <c r="L7" s="21"/>
    </row>
    <row r="8" spans="1:46" s="2" customFormat="1" ht="12" customHeight="1">
      <c r="A8" s="35"/>
      <c r="B8" s="40"/>
      <c r="C8" s="35"/>
      <c r="D8" s="113" t="s">
        <v>106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5" customHeight="1">
      <c r="A9" s="35"/>
      <c r="B9" s="40"/>
      <c r="C9" s="35"/>
      <c r="D9" s="35"/>
      <c r="E9" s="302" t="s">
        <v>707</v>
      </c>
      <c r="F9" s="303"/>
      <c r="G9" s="303"/>
      <c r="H9" s="30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26. 11. 2020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4" t="str">
        <f>'Rekapitulace stavby'!E14</f>
        <v>Vyplň údaj</v>
      </c>
      <c r="F18" s="305"/>
      <c r="G18" s="305"/>
      <c r="H18" s="305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31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32</v>
      </c>
      <c r="F21" s="35"/>
      <c r="G21" s="35"/>
      <c r="H21" s="35"/>
      <c r="I21" s="113" t="s">
        <v>27</v>
      </c>
      <c r="J21" s="114" t="s">
        <v>33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5" customHeight="1">
      <c r="A27" s="116"/>
      <c r="B27" s="117"/>
      <c r="C27" s="116"/>
      <c r="D27" s="116"/>
      <c r="E27" s="306" t="s">
        <v>1</v>
      </c>
      <c r="F27" s="306"/>
      <c r="G27" s="306"/>
      <c r="H27" s="30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42</v>
      </c>
      <c r="E33" s="113" t="s">
        <v>43</v>
      </c>
      <c r="F33" s="124">
        <f>ROUND((SUM(BE130:BE289)),  2)</f>
        <v>0</v>
      </c>
      <c r="G33" s="35"/>
      <c r="H33" s="35"/>
      <c r="I33" s="125">
        <v>0.21</v>
      </c>
      <c r="J33" s="124">
        <f>ROUND(((SUM(BE130:BE289))*I33),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44</v>
      </c>
      <c r="F34" s="124">
        <f>ROUND((SUM(BF130:BF289)),  2)</f>
        <v>0</v>
      </c>
      <c r="G34" s="35"/>
      <c r="H34" s="35"/>
      <c r="I34" s="125">
        <v>0.15</v>
      </c>
      <c r="J34" s="124">
        <f>ROUND(((SUM(BF130:BF289))*I34),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45</v>
      </c>
      <c r="F35" s="124">
        <f>ROUND((SUM(BG130:BG289)),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46</v>
      </c>
      <c r="F36" s="124">
        <f>ROUND((SUM(BH130:BH289)),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47</v>
      </c>
      <c r="F37" s="124">
        <f>ROUND((SUM(BI130:BI289)),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7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5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4.5" customHeight="1">
      <c r="A85" s="35"/>
      <c r="B85" s="36"/>
      <c r="C85" s="37"/>
      <c r="D85" s="37"/>
      <c r="E85" s="307" t="str">
        <f>E7</f>
        <v>Volnočasové I-Studio v Domě dětí Fontána Bohumín</v>
      </c>
      <c r="F85" s="308"/>
      <c r="G85" s="308"/>
      <c r="H85" s="30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4.5" customHeight="1">
      <c r="A87" s="35"/>
      <c r="B87" s="36"/>
      <c r="C87" s="37"/>
      <c r="D87" s="37"/>
      <c r="E87" s="259" t="str">
        <f>E9</f>
        <v>2603 - D.1.1 Architektonicko-stavební řešení - UČEBNA 202</v>
      </c>
      <c r="F87" s="309"/>
      <c r="G87" s="309"/>
      <c r="H87" s="30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7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Bohumín</v>
      </c>
      <c r="G89" s="37"/>
      <c r="H89" s="37"/>
      <c r="I89" s="30" t="s">
        <v>22</v>
      </c>
      <c r="J89" s="67" t="str">
        <f>IF(J12="","",J12)</f>
        <v>26. 11. 2020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4.9" customHeight="1">
      <c r="A91" s="35"/>
      <c r="B91" s="36"/>
      <c r="C91" s="30" t="s">
        <v>24</v>
      </c>
      <c r="D91" s="37"/>
      <c r="E91" s="37"/>
      <c r="F91" s="28" t="str">
        <f>E15</f>
        <v>Město Bohumín, Masarykova 158, Bohumín</v>
      </c>
      <c r="G91" s="37"/>
      <c r="H91" s="37"/>
      <c r="I91" s="30" t="s">
        <v>30</v>
      </c>
      <c r="J91" s="33" t="str">
        <f>E21</f>
        <v>MAP architekti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4.9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Hořák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2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109</v>
      </c>
      <c r="D94" s="145"/>
      <c r="E94" s="145"/>
      <c r="F94" s="145"/>
      <c r="G94" s="145"/>
      <c r="H94" s="145"/>
      <c r="I94" s="145"/>
      <c r="J94" s="146" t="s">
        <v>110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>
      <c r="A96" s="35"/>
      <c r="B96" s="36"/>
      <c r="C96" s="147" t="s">
        <v>111</v>
      </c>
      <c r="D96" s="37"/>
      <c r="E96" s="37"/>
      <c r="F96" s="37"/>
      <c r="G96" s="37"/>
      <c r="H96" s="37"/>
      <c r="I96" s="37"/>
      <c r="J96" s="85">
        <f>J130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pans="1:31" s="9" customFormat="1" ht="25" customHeight="1">
      <c r="B97" s="148"/>
      <c r="C97" s="149"/>
      <c r="D97" s="150" t="s">
        <v>113</v>
      </c>
      <c r="E97" s="151"/>
      <c r="F97" s="151"/>
      <c r="G97" s="151"/>
      <c r="H97" s="151"/>
      <c r="I97" s="151"/>
      <c r="J97" s="152">
        <f>J131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115</v>
      </c>
      <c r="E98" s="157"/>
      <c r="F98" s="157"/>
      <c r="G98" s="157"/>
      <c r="H98" s="157"/>
      <c r="I98" s="157"/>
      <c r="J98" s="158">
        <f>J132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116</v>
      </c>
      <c r="E99" s="157"/>
      <c r="F99" s="157"/>
      <c r="G99" s="157"/>
      <c r="H99" s="157"/>
      <c r="I99" s="157"/>
      <c r="J99" s="158">
        <f>J165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117</v>
      </c>
      <c r="E100" s="157"/>
      <c r="F100" s="157"/>
      <c r="G100" s="157"/>
      <c r="H100" s="157"/>
      <c r="I100" s="157"/>
      <c r="J100" s="158">
        <f>J172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118</v>
      </c>
      <c r="E101" s="157"/>
      <c r="F101" s="157"/>
      <c r="G101" s="157"/>
      <c r="H101" s="157"/>
      <c r="I101" s="157"/>
      <c r="J101" s="158">
        <f>J178</f>
        <v>0</v>
      </c>
      <c r="K101" s="155"/>
      <c r="L101" s="159"/>
    </row>
    <row r="102" spans="1:31" s="9" customFormat="1" ht="25" customHeight="1">
      <c r="B102" s="148"/>
      <c r="C102" s="149"/>
      <c r="D102" s="150" t="s">
        <v>119</v>
      </c>
      <c r="E102" s="151"/>
      <c r="F102" s="151"/>
      <c r="G102" s="151"/>
      <c r="H102" s="151"/>
      <c r="I102" s="151"/>
      <c r="J102" s="152">
        <f>J180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708</v>
      </c>
      <c r="E103" s="157"/>
      <c r="F103" s="157"/>
      <c r="G103" s="157"/>
      <c r="H103" s="157"/>
      <c r="I103" s="157"/>
      <c r="J103" s="158">
        <f>J181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121</v>
      </c>
      <c r="E104" s="157"/>
      <c r="F104" s="157"/>
      <c r="G104" s="157"/>
      <c r="H104" s="157"/>
      <c r="I104" s="157"/>
      <c r="J104" s="158">
        <f>J184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122</v>
      </c>
      <c r="E105" s="157"/>
      <c r="F105" s="157"/>
      <c r="G105" s="157"/>
      <c r="H105" s="157"/>
      <c r="I105" s="157"/>
      <c r="J105" s="158">
        <f>J197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123</v>
      </c>
      <c r="E106" s="157"/>
      <c r="F106" s="157"/>
      <c r="G106" s="157"/>
      <c r="H106" s="157"/>
      <c r="I106" s="157"/>
      <c r="J106" s="158">
        <f>J204</f>
        <v>0</v>
      </c>
      <c r="K106" s="155"/>
      <c r="L106" s="159"/>
    </row>
    <row r="107" spans="1:31" s="10" customFormat="1" ht="19.899999999999999" customHeight="1">
      <c r="B107" s="154"/>
      <c r="C107" s="155"/>
      <c r="D107" s="156" t="s">
        <v>124</v>
      </c>
      <c r="E107" s="157"/>
      <c r="F107" s="157"/>
      <c r="G107" s="157"/>
      <c r="H107" s="157"/>
      <c r="I107" s="157"/>
      <c r="J107" s="158">
        <f>J221</f>
        <v>0</v>
      </c>
      <c r="K107" s="155"/>
      <c r="L107" s="159"/>
    </row>
    <row r="108" spans="1:31" s="10" customFormat="1" ht="19.899999999999999" customHeight="1">
      <c r="B108" s="154"/>
      <c r="C108" s="155"/>
      <c r="D108" s="156" t="s">
        <v>126</v>
      </c>
      <c r="E108" s="157"/>
      <c r="F108" s="157"/>
      <c r="G108" s="157"/>
      <c r="H108" s="157"/>
      <c r="I108" s="157"/>
      <c r="J108" s="158">
        <f>J246</f>
        <v>0</v>
      </c>
      <c r="K108" s="155"/>
      <c r="L108" s="159"/>
    </row>
    <row r="109" spans="1:31" s="10" customFormat="1" ht="19.899999999999999" customHeight="1">
      <c r="B109" s="154"/>
      <c r="C109" s="155"/>
      <c r="D109" s="156" t="s">
        <v>127</v>
      </c>
      <c r="E109" s="157"/>
      <c r="F109" s="157"/>
      <c r="G109" s="157"/>
      <c r="H109" s="157"/>
      <c r="I109" s="157"/>
      <c r="J109" s="158">
        <f>J266</f>
        <v>0</v>
      </c>
      <c r="K109" s="155"/>
      <c r="L109" s="159"/>
    </row>
    <row r="110" spans="1:31" s="10" customFormat="1" ht="19.899999999999999" customHeight="1">
      <c r="B110" s="154"/>
      <c r="C110" s="155"/>
      <c r="D110" s="156" t="s">
        <v>128</v>
      </c>
      <c r="E110" s="157"/>
      <c r="F110" s="157"/>
      <c r="G110" s="157"/>
      <c r="H110" s="157"/>
      <c r="I110" s="157"/>
      <c r="J110" s="158">
        <f>J278</f>
        <v>0</v>
      </c>
      <c r="K110" s="155"/>
      <c r="L110" s="159"/>
    </row>
    <row r="111" spans="1:31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7" customHeight="1">
      <c r="A112" s="3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7" customHeight="1">
      <c r="A116" s="35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5" customHeight="1">
      <c r="A117" s="35"/>
      <c r="B117" s="36"/>
      <c r="C117" s="24" t="s">
        <v>129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7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4.5" customHeight="1">
      <c r="A120" s="35"/>
      <c r="B120" s="36"/>
      <c r="C120" s="37"/>
      <c r="D120" s="37"/>
      <c r="E120" s="307" t="str">
        <f>E7</f>
        <v>Volnočasové I-Studio v Domě dětí Fontána Bohumín</v>
      </c>
      <c r="F120" s="308"/>
      <c r="G120" s="308"/>
      <c r="H120" s="308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106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4.5" customHeight="1">
      <c r="A122" s="35"/>
      <c r="B122" s="36"/>
      <c r="C122" s="37"/>
      <c r="D122" s="37"/>
      <c r="E122" s="259" t="str">
        <f>E9</f>
        <v>2603 - D.1.1 Architektonicko-stavební řešení - UČEBNA 202</v>
      </c>
      <c r="F122" s="309"/>
      <c r="G122" s="309"/>
      <c r="H122" s="309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7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20</v>
      </c>
      <c r="D124" s="37"/>
      <c r="E124" s="37"/>
      <c r="F124" s="28" t="str">
        <f>F12</f>
        <v>Bohumín</v>
      </c>
      <c r="G124" s="37"/>
      <c r="H124" s="37"/>
      <c r="I124" s="30" t="s">
        <v>22</v>
      </c>
      <c r="J124" s="67" t="str">
        <f>IF(J12="","",J12)</f>
        <v>26. 11. 2020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7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4.9" customHeight="1">
      <c r="A126" s="35"/>
      <c r="B126" s="36"/>
      <c r="C126" s="30" t="s">
        <v>24</v>
      </c>
      <c r="D126" s="37"/>
      <c r="E126" s="37"/>
      <c r="F126" s="28" t="str">
        <f>E15</f>
        <v>Město Bohumín, Masarykova 158, Bohumín</v>
      </c>
      <c r="G126" s="37"/>
      <c r="H126" s="37"/>
      <c r="I126" s="30" t="s">
        <v>30</v>
      </c>
      <c r="J126" s="33" t="str">
        <f>E21</f>
        <v>MAP architekti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4.9" customHeight="1">
      <c r="A127" s="35"/>
      <c r="B127" s="36"/>
      <c r="C127" s="30" t="s">
        <v>28</v>
      </c>
      <c r="D127" s="37"/>
      <c r="E127" s="37"/>
      <c r="F127" s="28" t="str">
        <f>IF(E18="","",E18)</f>
        <v>Vyplň údaj</v>
      </c>
      <c r="G127" s="37"/>
      <c r="H127" s="37"/>
      <c r="I127" s="30" t="s">
        <v>35</v>
      </c>
      <c r="J127" s="33" t="str">
        <f>E24</f>
        <v>Hořák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2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0"/>
      <c r="B129" s="161"/>
      <c r="C129" s="162" t="s">
        <v>130</v>
      </c>
      <c r="D129" s="163" t="s">
        <v>63</v>
      </c>
      <c r="E129" s="163" t="s">
        <v>59</v>
      </c>
      <c r="F129" s="163" t="s">
        <v>60</v>
      </c>
      <c r="G129" s="163" t="s">
        <v>131</v>
      </c>
      <c r="H129" s="163" t="s">
        <v>132</v>
      </c>
      <c r="I129" s="163" t="s">
        <v>133</v>
      </c>
      <c r="J129" s="163" t="s">
        <v>110</v>
      </c>
      <c r="K129" s="164" t="s">
        <v>134</v>
      </c>
      <c r="L129" s="165"/>
      <c r="M129" s="76" t="s">
        <v>1</v>
      </c>
      <c r="N129" s="77" t="s">
        <v>42</v>
      </c>
      <c r="O129" s="77" t="s">
        <v>135</v>
      </c>
      <c r="P129" s="77" t="s">
        <v>136</v>
      </c>
      <c r="Q129" s="77" t="s">
        <v>137</v>
      </c>
      <c r="R129" s="77" t="s">
        <v>138</v>
      </c>
      <c r="S129" s="77" t="s">
        <v>139</v>
      </c>
      <c r="T129" s="78" t="s">
        <v>140</v>
      </c>
      <c r="U129" s="160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/>
    </row>
    <row r="130" spans="1:65" s="2" customFormat="1" ht="22.75" customHeight="1">
      <c r="A130" s="35"/>
      <c r="B130" s="36"/>
      <c r="C130" s="83" t="s">
        <v>141</v>
      </c>
      <c r="D130" s="37"/>
      <c r="E130" s="37"/>
      <c r="F130" s="37"/>
      <c r="G130" s="37"/>
      <c r="H130" s="37"/>
      <c r="I130" s="37"/>
      <c r="J130" s="166">
        <f>BK130</f>
        <v>0</v>
      </c>
      <c r="K130" s="37"/>
      <c r="L130" s="40"/>
      <c r="M130" s="79"/>
      <c r="N130" s="167"/>
      <c r="O130" s="80"/>
      <c r="P130" s="168">
        <f>P131+P180</f>
        <v>0</v>
      </c>
      <c r="Q130" s="80"/>
      <c r="R130" s="168">
        <f>R131+R180</f>
        <v>0.80975148000000008</v>
      </c>
      <c r="S130" s="80"/>
      <c r="T130" s="169">
        <f>T131+T180</f>
        <v>0.13491145000000002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77</v>
      </c>
      <c r="AU130" s="18" t="s">
        <v>112</v>
      </c>
      <c r="BK130" s="170">
        <f>BK131+BK180</f>
        <v>0</v>
      </c>
    </row>
    <row r="131" spans="1:65" s="12" customFormat="1" ht="25.9" customHeight="1">
      <c r="B131" s="171"/>
      <c r="C131" s="172"/>
      <c r="D131" s="173" t="s">
        <v>77</v>
      </c>
      <c r="E131" s="174" t="s">
        <v>142</v>
      </c>
      <c r="F131" s="174" t="s">
        <v>143</v>
      </c>
      <c r="G131" s="172"/>
      <c r="H131" s="172"/>
      <c r="I131" s="175"/>
      <c r="J131" s="176">
        <f>BK131</f>
        <v>0</v>
      </c>
      <c r="K131" s="172"/>
      <c r="L131" s="177"/>
      <c r="M131" s="178"/>
      <c r="N131" s="179"/>
      <c r="O131" s="179"/>
      <c r="P131" s="180">
        <f>P132+P165+P172+P178</f>
        <v>0</v>
      </c>
      <c r="Q131" s="179"/>
      <c r="R131" s="180">
        <f>R132+R165+R172+R178</f>
        <v>0.38302997999999999</v>
      </c>
      <c r="S131" s="179"/>
      <c r="T131" s="181">
        <f>T132+T165+T172+T178</f>
        <v>0</v>
      </c>
      <c r="AR131" s="182" t="s">
        <v>86</v>
      </c>
      <c r="AT131" s="183" t="s">
        <v>77</v>
      </c>
      <c r="AU131" s="183" t="s">
        <v>78</v>
      </c>
      <c r="AY131" s="182" t="s">
        <v>144</v>
      </c>
      <c r="BK131" s="184">
        <f>BK132+BK165+BK172+BK178</f>
        <v>0</v>
      </c>
    </row>
    <row r="132" spans="1:65" s="12" customFormat="1" ht="22.75" customHeight="1">
      <c r="B132" s="171"/>
      <c r="C132" s="172"/>
      <c r="D132" s="173" t="s">
        <v>77</v>
      </c>
      <c r="E132" s="185" t="s">
        <v>157</v>
      </c>
      <c r="F132" s="185" t="s">
        <v>158</v>
      </c>
      <c r="G132" s="172"/>
      <c r="H132" s="172"/>
      <c r="I132" s="175"/>
      <c r="J132" s="186">
        <f>BK132</f>
        <v>0</v>
      </c>
      <c r="K132" s="172"/>
      <c r="L132" s="177"/>
      <c r="M132" s="178"/>
      <c r="N132" s="179"/>
      <c r="O132" s="179"/>
      <c r="P132" s="180">
        <f>SUM(P133:P164)</f>
        <v>0</v>
      </c>
      <c r="Q132" s="179"/>
      <c r="R132" s="180">
        <f>SUM(R133:R164)</f>
        <v>0.37909998</v>
      </c>
      <c r="S132" s="179"/>
      <c r="T132" s="181">
        <f>SUM(T133:T164)</f>
        <v>0</v>
      </c>
      <c r="AR132" s="182" t="s">
        <v>86</v>
      </c>
      <c r="AT132" s="183" t="s">
        <v>77</v>
      </c>
      <c r="AU132" s="183" t="s">
        <v>86</v>
      </c>
      <c r="AY132" s="182" t="s">
        <v>144</v>
      </c>
      <c r="BK132" s="184">
        <f>SUM(BK133:BK164)</f>
        <v>0</v>
      </c>
    </row>
    <row r="133" spans="1:65" s="2" customFormat="1" ht="22.9" customHeight="1">
      <c r="A133" s="35"/>
      <c r="B133" s="36"/>
      <c r="C133" s="187" t="s">
        <v>86</v>
      </c>
      <c r="D133" s="187" t="s">
        <v>147</v>
      </c>
      <c r="E133" s="188" t="s">
        <v>159</v>
      </c>
      <c r="F133" s="189" t="s">
        <v>160</v>
      </c>
      <c r="G133" s="190" t="s">
        <v>150</v>
      </c>
      <c r="H133" s="191">
        <v>44.387999999999998</v>
      </c>
      <c r="I133" s="192"/>
      <c r="J133" s="193">
        <f>ROUND(I133*H133,2)</f>
        <v>0</v>
      </c>
      <c r="K133" s="189" t="s">
        <v>151</v>
      </c>
      <c r="L133" s="40"/>
      <c r="M133" s="194" t="s">
        <v>1</v>
      </c>
      <c r="N133" s="195" t="s">
        <v>43</v>
      </c>
      <c r="O133" s="72"/>
      <c r="P133" s="196">
        <f>O133*H133</f>
        <v>0</v>
      </c>
      <c r="Q133" s="196">
        <v>2.5999999999999998E-4</v>
      </c>
      <c r="R133" s="196">
        <f>Q133*H133</f>
        <v>1.1540879999999998E-2</v>
      </c>
      <c r="S133" s="196">
        <v>0</v>
      </c>
      <c r="T133" s="19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152</v>
      </c>
      <c r="AT133" s="198" t="s">
        <v>147</v>
      </c>
      <c r="AU133" s="198" t="s">
        <v>88</v>
      </c>
      <c r="AY133" s="18" t="s">
        <v>144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86</v>
      </c>
      <c r="BK133" s="199">
        <f>ROUND(I133*H133,2)</f>
        <v>0</v>
      </c>
      <c r="BL133" s="18" t="s">
        <v>152</v>
      </c>
      <c r="BM133" s="198" t="s">
        <v>161</v>
      </c>
    </row>
    <row r="134" spans="1:65" s="13" customFormat="1" ht="10">
      <c r="B134" s="200"/>
      <c r="C134" s="201"/>
      <c r="D134" s="202" t="s">
        <v>154</v>
      </c>
      <c r="E134" s="203" t="s">
        <v>1</v>
      </c>
      <c r="F134" s="204" t="s">
        <v>162</v>
      </c>
      <c r="G134" s="201"/>
      <c r="H134" s="203" t="s">
        <v>1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154</v>
      </c>
      <c r="AU134" s="210" t="s">
        <v>88</v>
      </c>
      <c r="AV134" s="13" t="s">
        <v>86</v>
      </c>
      <c r="AW134" s="13" t="s">
        <v>34</v>
      </c>
      <c r="AX134" s="13" t="s">
        <v>78</v>
      </c>
      <c r="AY134" s="210" t="s">
        <v>144</v>
      </c>
    </row>
    <row r="135" spans="1:65" s="14" customFormat="1" ht="10">
      <c r="B135" s="211"/>
      <c r="C135" s="212"/>
      <c r="D135" s="202" t="s">
        <v>154</v>
      </c>
      <c r="E135" s="213" t="s">
        <v>1</v>
      </c>
      <c r="F135" s="214" t="s">
        <v>709</v>
      </c>
      <c r="G135" s="212"/>
      <c r="H135" s="215">
        <v>47.91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154</v>
      </c>
      <c r="AU135" s="221" t="s">
        <v>88</v>
      </c>
      <c r="AV135" s="14" t="s">
        <v>88</v>
      </c>
      <c r="AW135" s="14" t="s">
        <v>34</v>
      </c>
      <c r="AX135" s="14" t="s">
        <v>78</v>
      </c>
      <c r="AY135" s="221" t="s">
        <v>144</v>
      </c>
    </row>
    <row r="136" spans="1:65" s="14" customFormat="1" ht="10">
      <c r="B136" s="211"/>
      <c r="C136" s="212"/>
      <c r="D136" s="202" t="s">
        <v>154</v>
      </c>
      <c r="E136" s="213" t="s">
        <v>1</v>
      </c>
      <c r="F136" s="214" t="s">
        <v>710</v>
      </c>
      <c r="G136" s="212"/>
      <c r="H136" s="215">
        <v>-6.7149999999999999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154</v>
      </c>
      <c r="AU136" s="221" t="s">
        <v>88</v>
      </c>
      <c r="AV136" s="14" t="s">
        <v>88</v>
      </c>
      <c r="AW136" s="14" t="s">
        <v>34</v>
      </c>
      <c r="AX136" s="14" t="s">
        <v>78</v>
      </c>
      <c r="AY136" s="221" t="s">
        <v>144</v>
      </c>
    </row>
    <row r="137" spans="1:65" s="14" customFormat="1" ht="10">
      <c r="B137" s="211"/>
      <c r="C137" s="212"/>
      <c r="D137" s="202" t="s">
        <v>154</v>
      </c>
      <c r="E137" s="213" t="s">
        <v>1</v>
      </c>
      <c r="F137" s="214" t="s">
        <v>711</v>
      </c>
      <c r="G137" s="212"/>
      <c r="H137" s="215">
        <v>3.1930000000000001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154</v>
      </c>
      <c r="AU137" s="221" t="s">
        <v>88</v>
      </c>
      <c r="AV137" s="14" t="s">
        <v>88</v>
      </c>
      <c r="AW137" s="14" t="s">
        <v>34</v>
      </c>
      <c r="AX137" s="14" t="s">
        <v>78</v>
      </c>
      <c r="AY137" s="221" t="s">
        <v>144</v>
      </c>
    </row>
    <row r="138" spans="1:65" s="15" customFormat="1" ht="10">
      <c r="B138" s="222"/>
      <c r="C138" s="223"/>
      <c r="D138" s="202" t="s">
        <v>154</v>
      </c>
      <c r="E138" s="224" t="s">
        <v>1</v>
      </c>
      <c r="F138" s="225" t="s">
        <v>167</v>
      </c>
      <c r="G138" s="223"/>
      <c r="H138" s="226">
        <v>44.387999999999998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154</v>
      </c>
      <c r="AU138" s="232" t="s">
        <v>88</v>
      </c>
      <c r="AV138" s="15" t="s">
        <v>152</v>
      </c>
      <c r="AW138" s="15" t="s">
        <v>34</v>
      </c>
      <c r="AX138" s="15" t="s">
        <v>86</v>
      </c>
      <c r="AY138" s="232" t="s">
        <v>144</v>
      </c>
    </row>
    <row r="139" spans="1:65" s="2" customFormat="1" ht="20.5" customHeight="1">
      <c r="A139" s="35"/>
      <c r="B139" s="36"/>
      <c r="C139" s="187" t="s">
        <v>88</v>
      </c>
      <c r="D139" s="187" t="s">
        <v>147</v>
      </c>
      <c r="E139" s="188" t="s">
        <v>168</v>
      </c>
      <c r="F139" s="189" t="s">
        <v>169</v>
      </c>
      <c r="G139" s="190" t="s">
        <v>150</v>
      </c>
      <c r="H139" s="191">
        <v>17.754999999999999</v>
      </c>
      <c r="I139" s="192"/>
      <c r="J139" s="193">
        <f>ROUND(I139*H139,2)</f>
        <v>0</v>
      </c>
      <c r="K139" s="189" t="s">
        <v>151</v>
      </c>
      <c r="L139" s="40"/>
      <c r="M139" s="194" t="s">
        <v>1</v>
      </c>
      <c r="N139" s="195" t="s">
        <v>43</v>
      </c>
      <c r="O139" s="72"/>
      <c r="P139" s="196">
        <f>O139*H139</f>
        <v>0</v>
      </c>
      <c r="Q139" s="196">
        <v>5.4599999999999996E-3</v>
      </c>
      <c r="R139" s="196">
        <f>Q139*H139</f>
        <v>9.6942299999999981E-2</v>
      </c>
      <c r="S139" s="196">
        <v>0</v>
      </c>
      <c r="T139" s="19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8" t="s">
        <v>152</v>
      </c>
      <c r="AT139" s="198" t="s">
        <v>147</v>
      </c>
      <c r="AU139" s="198" t="s">
        <v>88</v>
      </c>
      <c r="AY139" s="18" t="s">
        <v>144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86</v>
      </c>
      <c r="BK139" s="199">
        <f>ROUND(I139*H139,2)</f>
        <v>0</v>
      </c>
      <c r="BL139" s="18" t="s">
        <v>152</v>
      </c>
      <c r="BM139" s="198" t="s">
        <v>170</v>
      </c>
    </row>
    <row r="140" spans="1:65" s="13" customFormat="1" ht="10">
      <c r="B140" s="200"/>
      <c r="C140" s="201"/>
      <c r="D140" s="202" t="s">
        <v>154</v>
      </c>
      <c r="E140" s="203" t="s">
        <v>1</v>
      </c>
      <c r="F140" s="204" t="s">
        <v>162</v>
      </c>
      <c r="G140" s="201"/>
      <c r="H140" s="203" t="s">
        <v>1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154</v>
      </c>
      <c r="AU140" s="210" t="s">
        <v>88</v>
      </c>
      <c r="AV140" s="13" t="s">
        <v>86</v>
      </c>
      <c r="AW140" s="13" t="s">
        <v>34</v>
      </c>
      <c r="AX140" s="13" t="s">
        <v>78</v>
      </c>
      <c r="AY140" s="210" t="s">
        <v>144</v>
      </c>
    </row>
    <row r="141" spans="1:65" s="14" customFormat="1" ht="10">
      <c r="B141" s="211"/>
      <c r="C141" s="212"/>
      <c r="D141" s="202" t="s">
        <v>154</v>
      </c>
      <c r="E141" s="213" t="s">
        <v>1</v>
      </c>
      <c r="F141" s="214" t="s">
        <v>709</v>
      </c>
      <c r="G141" s="212"/>
      <c r="H141" s="215">
        <v>47.91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154</v>
      </c>
      <c r="AU141" s="221" t="s">
        <v>88</v>
      </c>
      <c r="AV141" s="14" t="s">
        <v>88</v>
      </c>
      <c r="AW141" s="14" t="s">
        <v>34</v>
      </c>
      <c r="AX141" s="14" t="s">
        <v>78</v>
      </c>
      <c r="AY141" s="221" t="s">
        <v>144</v>
      </c>
    </row>
    <row r="142" spans="1:65" s="14" customFormat="1" ht="10">
      <c r="B142" s="211"/>
      <c r="C142" s="212"/>
      <c r="D142" s="202" t="s">
        <v>154</v>
      </c>
      <c r="E142" s="213" t="s">
        <v>1</v>
      </c>
      <c r="F142" s="214" t="s">
        <v>710</v>
      </c>
      <c r="G142" s="212"/>
      <c r="H142" s="215">
        <v>-6.7149999999999999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154</v>
      </c>
      <c r="AU142" s="221" t="s">
        <v>88</v>
      </c>
      <c r="AV142" s="14" t="s">
        <v>88</v>
      </c>
      <c r="AW142" s="14" t="s">
        <v>34</v>
      </c>
      <c r="AX142" s="14" t="s">
        <v>78</v>
      </c>
      <c r="AY142" s="221" t="s">
        <v>144</v>
      </c>
    </row>
    <row r="143" spans="1:65" s="14" customFormat="1" ht="10">
      <c r="B143" s="211"/>
      <c r="C143" s="212"/>
      <c r="D143" s="202" t="s">
        <v>154</v>
      </c>
      <c r="E143" s="213" t="s">
        <v>1</v>
      </c>
      <c r="F143" s="214" t="s">
        <v>711</v>
      </c>
      <c r="G143" s="212"/>
      <c r="H143" s="215">
        <v>3.1930000000000001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154</v>
      </c>
      <c r="AU143" s="221" t="s">
        <v>88</v>
      </c>
      <c r="AV143" s="14" t="s">
        <v>88</v>
      </c>
      <c r="AW143" s="14" t="s">
        <v>34</v>
      </c>
      <c r="AX143" s="14" t="s">
        <v>78</v>
      </c>
      <c r="AY143" s="221" t="s">
        <v>144</v>
      </c>
    </row>
    <row r="144" spans="1:65" s="16" customFormat="1" ht="10">
      <c r="B144" s="233"/>
      <c r="C144" s="234"/>
      <c r="D144" s="202" t="s">
        <v>154</v>
      </c>
      <c r="E144" s="235" t="s">
        <v>1</v>
      </c>
      <c r="F144" s="236" t="s">
        <v>171</v>
      </c>
      <c r="G144" s="234"/>
      <c r="H144" s="237">
        <v>44.387999999999998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154</v>
      </c>
      <c r="AU144" s="243" t="s">
        <v>88</v>
      </c>
      <c r="AV144" s="16" t="s">
        <v>145</v>
      </c>
      <c r="AW144" s="16" t="s">
        <v>34</v>
      </c>
      <c r="AX144" s="16" t="s">
        <v>78</v>
      </c>
      <c r="AY144" s="243" t="s">
        <v>144</v>
      </c>
    </row>
    <row r="145" spans="1:65" s="14" customFormat="1" ht="10">
      <c r="B145" s="211"/>
      <c r="C145" s="212"/>
      <c r="D145" s="202" t="s">
        <v>154</v>
      </c>
      <c r="E145" s="213" t="s">
        <v>1</v>
      </c>
      <c r="F145" s="214" t="s">
        <v>712</v>
      </c>
      <c r="G145" s="212"/>
      <c r="H145" s="215">
        <v>17.754999999999999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154</v>
      </c>
      <c r="AU145" s="221" t="s">
        <v>88</v>
      </c>
      <c r="AV145" s="14" t="s">
        <v>88</v>
      </c>
      <c r="AW145" s="14" t="s">
        <v>34</v>
      </c>
      <c r="AX145" s="14" t="s">
        <v>86</v>
      </c>
      <c r="AY145" s="221" t="s">
        <v>144</v>
      </c>
    </row>
    <row r="146" spans="1:65" s="2" customFormat="1" ht="22.9" customHeight="1">
      <c r="A146" s="35"/>
      <c r="B146" s="36"/>
      <c r="C146" s="187" t="s">
        <v>145</v>
      </c>
      <c r="D146" s="187" t="s">
        <v>147</v>
      </c>
      <c r="E146" s="188" t="s">
        <v>173</v>
      </c>
      <c r="F146" s="189" t="s">
        <v>174</v>
      </c>
      <c r="G146" s="190" t="s">
        <v>150</v>
      </c>
      <c r="H146" s="191">
        <v>53.265000000000001</v>
      </c>
      <c r="I146" s="192"/>
      <c r="J146" s="193">
        <f>ROUND(I146*H146,2)</f>
        <v>0</v>
      </c>
      <c r="K146" s="189" t="s">
        <v>151</v>
      </c>
      <c r="L146" s="40"/>
      <c r="M146" s="194" t="s">
        <v>1</v>
      </c>
      <c r="N146" s="195" t="s">
        <v>43</v>
      </c>
      <c r="O146" s="72"/>
      <c r="P146" s="196">
        <f>O146*H146</f>
        <v>0</v>
      </c>
      <c r="Q146" s="196">
        <v>2.0999999999999999E-3</v>
      </c>
      <c r="R146" s="196">
        <f>Q146*H146</f>
        <v>0.1118565</v>
      </c>
      <c r="S146" s="196">
        <v>0</v>
      </c>
      <c r="T146" s="19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8" t="s">
        <v>152</v>
      </c>
      <c r="AT146" s="198" t="s">
        <v>147</v>
      </c>
      <c r="AU146" s="198" t="s">
        <v>88</v>
      </c>
      <c r="AY146" s="18" t="s">
        <v>144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86</v>
      </c>
      <c r="BK146" s="199">
        <f>ROUND(I146*H146,2)</f>
        <v>0</v>
      </c>
      <c r="BL146" s="18" t="s">
        <v>152</v>
      </c>
      <c r="BM146" s="198" t="s">
        <v>175</v>
      </c>
    </row>
    <row r="147" spans="1:65" s="14" customFormat="1" ht="10">
      <c r="B147" s="211"/>
      <c r="C147" s="212"/>
      <c r="D147" s="202" t="s">
        <v>154</v>
      </c>
      <c r="E147" s="213" t="s">
        <v>1</v>
      </c>
      <c r="F147" s="214" t="s">
        <v>713</v>
      </c>
      <c r="G147" s="212"/>
      <c r="H147" s="215">
        <v>53.265000000000001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154</v>
      </c>
      <c r="AU147" s="221" t="s">
        <v>88</v>
      </c>
      <c r="AV147" s="14" t="s">
        <v>88</v>
      </c>
      <c r="AW147" s="14" t="s">
        <v>34</v>
      </c>
      <c r="AX147" s="14" t="s">
        <v>86</v>
      </c>
      <c r="AY147" s="221" t="s">
        <v>144</v>
      </c>
    </row>
    <row r="148" spans="1:65" s="2" customFormat="1" ht="22.9" customHeight="1">
      <c r="A148" s="35"/>
      <c r="B148" s="36"/>
      <c r="C148" s="187" t="s">
        <v>152</v>
      </c>
      <c r="D148" s="187" t="s">
        <v>147</v>
      </c>
      <c r="E148" s="188" t="s">
        <v>178</v>
      </c>
      <c r="F148" s="189" t="s">
        <v>179</v>
      </c>
      <c r="G148" s="190" t="s">
        <v>150</v>
      </c>
      <c r="H148" s="191">
        <v>3.5</v>
      </c>
      <c r="I148" s="192"/>
      <c r="J148" s="193">
        <f>ROUND(I148*H148,2)</f>
        <v>0</v>
      </c>
      <c r="K148" s="189" t="s">
        <v>151</v>
      </c>
      <c r="L148" s="40"/>
      <c r="M148" s="194" t="s">
        <v>1</v>
      </c>
      <c r="N148" s="195" t="s">
        <v>43</v>
      </c>
      <c r="O148" s="72"/>
      <c r="P148" s="196">
        <f>O148*H148</f>
        <v>0</v>
      </c>
      <c r="Q148" s="196">
        <v>4.3800000000000002E-3</v>
      </c>
      <c r="R148" s="196">
        <f>Q148*H148</f>
        <v>1.533E-2</v>
      </c>
      <c r="S148" s="196">
        <v>0</v>
      </c>
      <c r="T148" s="19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8" t="s">
        <v>152</v>
      </c>
      <c r="AT148" s="198" t="s">
        <v>147</v>
      </c>
      <c r="AU148" s="198" t="s">
        <v>88</v>
      </c>
      <c r="AY148" s="18" t="s">
        <v>144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86</v>
      </c>
      <c r="BK148" s="199">
        <f>ROUND(I148*H148,2)</f>
        <v>0</v>
      </c>
      <c r="BL148" s="18" t="s">
        <v>152</v>
      </c>
      <c r="BM148" s="198" t="s">
        <v>180</v>
      </c>
    </row>
    <row r="149" spans="1:65" s="13" customFormat="1" ht="10">
      <c r="B149" s="200"/>
      <c r="C149" s="201"/>
      <c r="D149" s="202" t="s">
        <v>154</v>
      </c>
      <c r="E149" s="203" t="s">
        <v>1</v>
      </c>
      <c r="F149" s="204" t="s">
        <v>181</v>
      </c>
      <c r="G149" s="201"/>
      <c r="H149" s="203" t="s">
        <v>1</v>
      </c>
      <c r="I149" s="205"/>
      <c r="J149" s="201"/>
      <c r="K149" s="201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154</v>
      </c>
      <c r="AU149" s="210" t="s">
        <v>88</v>
      </c>
      <c r="AV149" s="13" t="s">
        <v>86</v>
      </c>
      <c r="AW149" s="13" t="s">
        <v>34</v>
      </c>
      <c r="AX149" s="13" t="s">
        <v>78</v>
      </c>
      <c r="AY149" s="210" t="s">
        <v>144</v>
      </c>
    </row>
    <row r="150" spans="1:65" s="14" customFormat="1" ht="10">
      <c r="B150" s="211"/>
      <c r="C150" s="212"/>
      <c r="D150" s="202" t="s">
        <v>154</v>
      </c>
      <c r="E150" s="213" t="s">
        <v>1</v>
      </c>
      <c r="F150" s="214" t="s">
        <v>655</v>
      </c>
      <c r="G150" s="212"/>
      <c r="H150" s="215">
        <v>3.5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154</v>
      </c>
      <c r="AU150" s="221" t="s">
        <v>88</v>
      </c>
      <c r="AV150" s="14" t="s">
        <v>88</v>
      </c>
      <c r="AW150" s="14" t="s">
        <v>34</v>
      </c>
      <c r="AX150" s="14" t="s">
        <v>86</v>
      </c>
      <c r="AY150" s="221" t="s">
        <v>144</v>
      </c>
    </row>
    <row r="151" spans="1:65" s="2" customFormat="1" ht="22.9" customHeight="1">
      <c r="A151" s="35"/>
      <c r="B151" s="36"/>
      <c r="C151" s="187" t="s">
        <v>177</v>
      </c>
      <c r="D151" s="187" t="s">
        <v>147</v>
      </c>
      <c r="E151" s="188" t="s">
        <v>183</v>
      </c>
      <c r="F151" s="189" t="s">
        <v>184</v>
      </c>
      <c r="G151" s="190" t="s">
        <v>150</v>
      </c>
      <c r="H151" s="191">
        <v>44.387999999999998</v>
      </c>
      <c r="I151" s="192"/>
      <c r="J151" s="193">
        <f>ROUND(I151*H151,2)</f>
        <v>0</v>
      </c>
      <c r="K151" s="189" t="s">
        <v>151</v>
      </c>
      <c r="L151" s="40"/>
      <c r="M151" s="194" t="s">
        <v>1</v>
      </c>
      <c r="N151" s="195" t="s">
        <v>43</v>
      </c>
      <c r="O151" s="72"/>
      <c r="P151" s="196">
        <f>O151*H151</f>
        <v>0</v>
      </c>
      <c r="Q151" s="196">
        <v>3.0000000000000001E-3</v>
      </c>
      <c r="R151" s="196">
        <f>Q151*H151</f>
        <v>0.133164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152</v>
      </c>
      <c r="AT151" s="198" t="s">
        <v>147</v>
      </c>
      <c r="AU151" s="198" t="s">
        <v>88</v>
      </c>
      <c r="AY151" s="18" t="s">
        <v>144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86</v>
      </c>
      <c r="BK151" s="199">
        <f>ROUND(I151*H151,2)</f>
        <v>0</v>
      </c>
      <c r="BL151" s="18" t="s">
        <v>152</v>
      </c>
      <c r="BM151" s="198" t="s">
        <v>185</v>
      </c>
    </row>
    <row r="152" spans="1:65" s="13" customFormat="1" ht="10">
      <c r="B152" s="200"/>
      <c r="C152" s="201"/>
      <c r="D152" s="202" t="s">
        <v>154</v>
      </c>
      <c r="E152" s="203" t="s">
        <v>1</v>
      </c>
      <c r="F152" s="204" t="s">
        <v>162</v>
      </c>
      <c r="G152" s="201"/>
      <c r="H152" s="203" t="s">
        <v>1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154</v>
      </c>
      <c r="AU152" s="210" t="s">
        <v>88</v>
      </c>
      <c r="AV152" s="13" t="s">
        <v>86</v>
      </c>
      <c r="AW152" s="13" t="s">
        <v>34</v>
      </c>
      <c r="AX152" s="13" t="s">
        <v>78</v>
      </c>
      <c r="AY152" s="210" t="s">
        <v>144</v>
      </c>
    </row>
    <row r="153" spans="1:65" s="14" customFormat="1" ht="10">
      <c r="B153" s="211"/>
      <c r="C153" s="212"/>
      <c r="D153" s="202" t="s">
        <v>154</v>
      </c>
      <c r="E153" s="213" t="s">
        <v>1</v>
      </c>
      <c r="F153" s="214" t="s">
        <v>709</v>
      </c>
      <c r="G153" s="212"/>
      <c r="H153" s="215">
        <v>47.91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154</v>
      </c>
      <c r="AU153" s="221" t="s">
        <v>88</v>
      </c>
      <c r="AV153" s="14" t="s">
        <v>88</v>
      </c>
      <c r="AW153" s="14" t="s">
        <v>34</v>
      </c>
      <c r="AX153" s="14" t="s">
        <v>78</v>
      </c>
      <c r="AY153" s="221" t="s">
        <v>144</v>
      </c>
    </row>
    <row r="154" spans="1:65" s="14" customFormat="1" ht="10">
      <c r="B154" s="211"/>
      <c r="C154" s="212"/>
      <c r="D154" s="202" t="s">
        <v>154</v>
      </c>
      <c r="E154" s="213" t="s">
        <v>1</v>
      </c>
      <c r="F154" s="214" t="s">
        <v>710</v>
      </c>
      <c r="G154" s="212"/>
      <c r="H154" s="215">
        <v>-6.7149999999999999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154</v>
      </c>
      <c r="AU154" s="221" t="s">
        <v>88</v>
      </c>
      <c r="AV154" s="14" t="s">
        <v>88</v>
      </c>
      <c r="AW154" s="14" t="s">
        <v>34</v>
      </c>
      <c r="AX154" s="14" t="s">
        <v>78</v>
      </c>
      <c r="AY154" s="221" t="s">
        <v>144</v>
      </c>
    </row>
    <row r="155" spans="1:65" s="14" customFormat="1" ht="10">
      <c r="B155" s="211"/>
      <c r="C155" s="212"/>
      <c r="D155" s="202" t="s">
        <v>154</v>
      </c>
      <c r="E155" s="213" t="s">
        <v>1</v>
      </c>
      <c r="F155" s="214" t="s">
        <v>711</v>
      </c>
      <c r="G155" s="212"/>
      <c r="H155" s="215">
        <v>3.1930000000000001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154</v>
      </c>
      <c r="AU155" s="221" t="s">
        <v>88</v>
      </c>
      <c r="AV155" s="14" t="s">
        <v>88</v>
      </c>
      <c r="AW155" s="14" t="s">
        <v>34</v>
      </c>
      <c r="AX155" s="14" t="s">
        <v>78</v>
      </c>
      <c r="AY155" s="221" t="s">
        <v>144</v>
      </c>
    </row>
    <row r="156" spans="1:65" s="15" customFormat="1" ht="10">
      <c r="B156" s="222"/>
      <c r="C156" s="223"/>
      <c r="D156" s="202" t="s">
        <v>154</v>
      </c>
      <c r="E156" s="224" t="s">
        <v>1</v>
      </c>
      <c r="F156" s="225" t="s">
        <v>167</v>
      </c>
      <c r="G156" s="223"/>
      <c r="H156" s="226">
        <v>44.387999999999998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154</v>
      </c>
      <c r="AU156" s="232" t="s">
        <v>88</v>
      </c>
      <c r="AV156" s="15" t="s">
        <v>152</v>
      </c>
      <c r="AW156" s="15" t="s">
        <v>34</v>
      </c>
      <c r="AX156" s="15" t="s">
        <v>86</v>
      </c>
      <c r="AY156" s="232" t="s">
        <v>144</v>
      </c>
    </row>
    <row r="157" spans="1:65" s="2" customFormat="1" ht="14.5" customHeight="1">
      <c r="A157" s="35"/>
      <c r="B157" s="36"/>
      <c r="C157" s="187" t="s">
        <v>157</v>
      </c>
      <c r="D157" s="187" t="s">
        <v>147</v>
      </c>
      <c r="E157" s="188" t="s">
        <v>197</v>
      </c>
      <c r="F157" s="189" t="s">
        <v>198</v>
      </c>
      <c r="G157" s="190" t="s">
        <v>150</v>
      </c>
      <c r="H157" s="191">
        <v>15</v>
      </c>
      <c r="I157" s="192"/>
      <c r="J157" s="193">
        <f>ROUND(I157*H157,2)</f>
        <v>0</v>
      </c>
      <c r="K157" s="189" t="s">
        <v>151</v>
      </c>
      <c r="L157" s="40"/>
      <c r="M157" s="194" t="s">
        <v>1</v>
      </c>
      <c r="N157" s="195" t="s">
        <v>43</v>
      </c>
      <c r="O157" s="7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152</v>
      </c>
      <c r="AT157" s="198" t="s">
        <v>147</v>
      </c>
      <c r="AU157" s="198" t="s">
        <v>88</v>
      </c>
      <c r="AY157" s="18" t="s">
        <v>144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86</v>
      </c>
      <c r="BK157" s="199">
        <f>ROUND(I157*H157,2)</f>
        <v>0</v>
      </c>
      <c r="BL157" s="18" t="s">
        <v>152</v>
      </c>
      <c r="BM157" s="198" t="s">
        <v>199</v>
      </c>
    </row>
    <row r="158" spans="1:65" s="2" customFormat="1" ht="22.9" customHeight="1">
      <c r="A158" s="35"/>
      <c r="B158" s="36"/>
      <c r="C158" s="187" t="s">
        <v>186</v>
      </c>
      <c r="D158" s="187" t="s">
        <v>147</v>
      </c>
      <c r="E158" s="188" t="s">
        <v>201</v>
      </c>
      <c r="F158" s="189" t="s">
        <v>202</v>
      </c>
      <c r="G158" s="190" t="s">
        <v>150</v>
      </c>
      <c r="H158" s="191">
        <v>5.1390000000000002</v>
      </c>
      <c r="I158" s="192"/>
      <c r="J158" s="193">
        <f>ROUND(I158*H158,2)</f>
        <v>0</v>
      </c>
      <c r="K158" s="189" t="s">
        <v>151</v>
      </c>
      <c r="L158" s="40"/>
      <c r="M158" s="194" t="s">
        <v>1</v>
      </c>
      <c r="N158" s="195" t="s">
        <v>43</v>
      </c>
      <c r="O158" s="7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8" t="s">
        <v>152</v>
      </c>
      <c r="AT158" s="198" t="s">
        <v>147</v>
      </c>
      <c r="AU158" s="198" t="s">
        <v>88</v>
      </c>
      <c r="AY158" s="18" t="s">
        <v>144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86</v>
      </c>
      <c r="BK158" s="199">
        <f>ROUND(I158*H158,2)</f>
        <v>0</v>
      </c>
      <c r="BL158" s="18" t="s">
        <v>152</v>
      </c>
      <c r="BM158" s="198" t="s">
        <v>203</v>
      </c>
    </row>
    <row r="159" spans="1:65" s="14" customFormat="1" ht="10">
      <c r="B159" s="211"/>
      <c r="C159" s="212"/>
      <c r="D159" s="202" t="s">
        <v>154</v>
      </c>
      <c r="E159" s="213" t="s">
        <v>1</v>
      </c>
      <c r="F159" s="214" t="s">
        <v>714</v>
      </c>
      <c r="G159" s="212"/>
      <c r="H159" s="215">
        <v>5.1390000000000002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154</v>
      </c>
      <c r="AU159" s="221" t="s">
        <v>88</v>
      </c>
      <c r="AV159" s="14" t="s">
        <v>88</v>
      </c>
      <c r="AW159" s="14" t="s">
        <v>34</v>
      </c>
      <c r="AX159" s="14" t="s">
        <v>86</v>
      </c>
      <c r="AY159" s="221" t="s">
        <v>144</v>
      </c>
    </row>
    <row r="160" spans="1:65" s="2" customFormat="1" ht="31" customHeight="1">
      <c r="A160" s="35"/>
      <c r="B160" s="36"/>
      <c r="C160" s="187" t="s">
        <v>192</v>
      </c>
      <c r="D160" s="187" t="s">
        <v>147</v>
      </c>
      <c r="E160" s="188" t="s">
        <v>206</v>
      </c>
      <c r="F160" s="189" t="s">
        <v>207</v>
      </c>
      <c r="G160" s="190" t="s">
        <v>150</v>
      </c>
      <c r="H160" s="191">
        <v>0.91500000000000004</v>
      </c>
      <c r="I160" s="192"/>
      <c r="J160" s="193">
        <f>ROUND(I160*H160,2)</f>
        <v>0</v>
      </c>
      <c r="K160" s="189" t="s">
        <v>151</v>
      </c>
      <c r="L160" s="40"/>
      <c r="M160" s="194" t="s">
        <v>1</v>
      </c>
      <c r="N160" s="195" t="s">
        <v>43</v>
      </c>
      <c r="O160" s="72"/>
      <c r="P160" s="196">
        <f>O160*H160</f>
        <v>0</v>
      </c>
      <c r="Q160" s="196">
        <v>4.1000000000000003E-3</v>
      </c>
      <c r="R160" s="196">
        <f>Q160*H160</f>
        <v>3.7515000000000005E-3</v>
      </c>
      <c r="S160" s="196">
        <v>0</v>
      </c>
      <c r="T160" s="19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8" t="s">
        <v>152</v>
      </c>
      <c r="AT160" s="198" t="s">
        <v>147</v>
      </c>
      <c r="AU160" s="198" t="s">
        <v>88</v>
      </c>
      <c r="AY160" s="18" t="s">
        <v>144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8" t="s">
        <v>86</v>
      </c>
      <c r="BK160" s="199">
        <f>ROUND(I160*H160,2)</f>
        <v>0</v>
      </c>
      <c r="BL160" s="18" t="s">
        <v>152</v>
      </c>
      <c r="BM160" s="198" t="s">
        <v>208</v>
      </c>
    </row>
    <row r="161" spans="1:65" s="13" customFormat="1" ht="10">
      <c r="B161" s="200"/>
      <c r="C161" s="201"/>
      <c r="D161" s="202" t="s">
        <v>154</v>
      </c>
      <c r="E161" s="203" t="s">
        <v>1</v>
      </c>
      <c r="F161" s="204" t="s">
        <v>209</v>
      </c>
      <c r="G161" s="201"/>
      <c r="H161" s="203" t="s">
        <v>1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154</v>
      </c>
      <c r="AU161" s="210" t="s">
        <v>88</v>
      </c>
      <c r="AV161" s="13" t="s">
        <v>86</v>
      </c>
      <c r="AW161" s="13" t="s">
        <v>34</v>
      </c>
      <c r="AX161" s="13" t="s">
        <v>78</v>
      </c>
      <c r="AY161" s="210" t="s">
        <v>144</v>
      </c>
    </row>
    <row r="162" spans="1:65" s="14" customFormat="1" ht="10">
      <c r="B162" s="211"/>
      <c r="C162" s="212"/>
      <c r="D162" s="202" t="s">
        <v>154</v>
      </c>
      <c r="E162" s="213" t="s">
        <v>1</v>
      </c>
      <c r="F162" s="214" t="s">
        <v>715</v>
      </c>
      <c r="G162" s="212"/>
      <c r="H162" s="215">
        <v>0.91500000000000004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154</v>
      </c>
      <c r="AU162" s="221" t="s">
        <v>88</v>
      </c>
      <c r="AV162" s="14" t="s">
        <v>88</v>
      </c>
      <c r="AW162" s="14" t="s">
        <v>34</v>
      </c>
      <c r="AX162" s="14" t="s">
        <v>86</v>
      </c>
      <c r="AY162" s="221" t="s">
        <v>144</v>
      </c>
    </row>
    <row r="163" spans="1:65" s="2" customFormat="1" ht="22.9" customHeight="1">
      <c r="A163" s="35"/>
      <c r="B163" s="36"/>
      <c r="C163" s="187" t="s">
        <v>196</v>
      </c>
      <c r="D163" s="187" t="s">
        <v>147</v>
      </c>
      <c r="E163" s="188" t="s">
        <v>212</v>
      </c>
      <c r="F163" s="189" t="s">
        <v>213</v>
      </c>
      <c r="G163" s="190" t="s">
        <v>150</v>
      </c>
      <c r="H163" s="191">
        <v>0.91500000000000004</v>
      </c>
      <c r="I163" s="192"/>
      <c r="J163" s="193">
        <f>ROUND(I163*H163,2)</f>
        <v>0</v>
      </c>
      <c r="K163" s="189" t="s">
        <v>151</v>
      </c>
      <c r="L163" s="40"/>
      <c r="M163" s="194" t="s">
        <v>1</v>
      </c>
      <c r="N163" s="195" t="s">
        <v>43</v>
      </c>
      <c r="O163" s="72"/>
      <c r="P163" s="196">
        <f>O163*H163</f>
        <v>0</v>
      </c>
      <c r="Q163" s="196">
        <v>7.1199999999999996E-3</v>
      </c>
      <c r="R163" s="196">
        <f>Q163*H163</f>
        <v>6.5148000000000003E-3</v>
      </c>
      <c r="S163" s="196">
        <v>0</v>
      </c>
      <c r="T163" s="19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8" t="s">
        <v>152</v>
      </c>
      <c r="AT163" s="198" t="s">
        <v>147</v>
      </c>
      <c r="AU163" s="198" t="s">
        <v>88</v>
      </c>
      <c r="AY163" s="18" t="s">
        <v>144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8" t="s">
        <v>86</v>
      </c>
      <c r="BK163" s="199">
        <f>ROUND(I163*H163,2)</f>
        <v>0</v>
      </c>
      <c r="BL163" s="18" t="s">
        <v>152</v>
      </c>
      <c r="BM163" s="198" t="s">
        <v>214</v>
      </c>
    </row>
    <row r="164" spans="1:65" s="2" customFormat="1" ht="22.9" customHeight="1">
      <c r="A164" s="35"/>
      <c r="B164" s="36"/>
      <c r="C164" s="187" t="s">
        <v>200</v>
      </c>
      <c r="D164" s="187" t="s">
        <v>147</v>
      </c>
      <c r="E164" s="188" t="s">
        <v>216</v>
      </c>
      <c r="F164" s="189" t="s">
        <v>217</v>
      </c>
      <c r="G164" s="190" t="s">
        <v>150</v>
      </c>
      <c r="H164" s="191">
        <v>0.91500000000000004</v>
      </c>
      <c r="I164" s="192"/>
      <c r="J164" s="193">
        <f>ROUND(I164*H164,2)</f>
        <v>0</v>
      </c>
      <c r="K164" s="189" t="s">
        <v>151</v>
      </c>
      <c r="L164" s="40"/>
      <c r="M164" s="194" t="s">
        <v>1</v>
      </c>
      <c r="N164" s="195" t="s">
        <v>43</v>
      </c>
      <c r="O164" s="7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152</v>
      </c>
      <c r="AT164" s="198" t="s">
        <v>147</v>
      </c>
      <c r="AU164" s="198" t="s">
        <v>88</v>
      </c>
      <c r="AY164" s="18" t="s">
        <v>144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86</v>
      </c>
      <c r="BK164" s="199">
        <f>ROUND(I164*H164,2)</f>
        <v>0</v>
      </c>
      <c r="BL164" s="18" t="s">
        <v>152</v>
      </c>
      <c r="BM164" s="198" t="s">
        <v>218</v>
      </c>
    </row>
    <row r="165" spans="1:65" s="12" customFormat="1" ht="22.75" customHeight="1">
      <c r="B165" s="171"/>
      <c r="C165" s="172"/>
      <c r="D165" s="173" t="s">
        <v>77</v>
      </c>
      <c r="E165" s="185" t="s">
        <v>196</v>
      </c>
      <c r="F165" s="185" t="s">
        <v>219</v>
      </c>
      <c r="G165" s="172"/>
      <c r="H165" s="172"/>
      <c r="I165" s="175"/>
      <c r="J165" s="186">
        <f>BK165</f>
        <v>0</v>
      </c>
      <c r="K165" s="172"/>
      <c r="L165" s="177"/>
      <c r="M165" s="178"/>
      <c r="N165" s="179"/>
      <c r="O165" s="179"/>
      <c r="P165" s="180">
        <f>SUM(P166:P171)</f>
        <v>0</v>
      </c>
      <c r="Q165" s="179"/>
      <c r="R165" s="180">
        <f>SUM(R166:R171)</f>
        <v>3.9299999999999995E-3</v>
      </c>
      <c r="S165" s="179"/>
      <c r="T165" s="181">
        <f>SUM(T166:T171)</f>
        <v>0</v>
      </c>
      <c r="AR165" s="182" t="s">
        <v>86</v>
      </c>
      <c r="AT165" s="183" t="s">
        <v>77</v>
      </c>
      <c r="AU165" s="183" t="s">
        <v>86</v>
      </c>
      <c r="AY165" s="182" t="s">
        <v>144</v>
      </c>
      <c r="BK165" s="184">
        <f>SUM(BK166:BK171)</f>
        <v>0</v>
      </c>
    </row>
    <row r="166" spans="1:65" s="2" customFormat="1" ht="31" customHeight="1">
      <c r="A166" s="35"/>
      <c r="B166" s="36"/>
      <c r="C166" s="187" t="s">
        <v>205</v>
      </c>
      <c r="D166" s="187" t="s">
        <v>147</v>
      </c>
      <c r="E166" s="188" t="s">
        <v>221</v>
      </c>
      <c r="F166" s="189" t="s">
        <v>222</v>
      </c>
      <c r="G166" s="190" t="s">
        <v>150</v>
      </c>
      <c r="H166" s="191">
        <v>26.2</v>
      </c>
      <c r="I166" s="192"/>
      <c r="J166" s="193">
        <f>ROUND(I166*H166,2)</f>
        <v>0</v>
      </c>
      <c r="K166" s="189" t="s">
        <v>151</v>
      </c>
      <c r="L166" s="40"/>
      <c r="M166" s="194" t="s">
        <v>1</v>
      </c>
      <c r="N166" s="195" t="s">
        <v>43</v>
      </c>
      <c r="O166" s="72"/>
      <c r="P166" s="196">
        <f>O166*H166</f>
        <v>0</v>
      </c>
      <c r="Q166" s="196">
        <v>1.2999999999999999E-4</v>
      </c>
      <c r="R166" s="196">
        <f>Q166*H166</f>
        <v>3.4059999999999997E-3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152</v>
      </c>
      <c r="AT166" s="198" t="s">
        <v>147</v>
      </c>
      <c r="AU166" s="198" t="s">
        <v>88</v>
      </c>
      <c r="AY166" s="18" t="s">
        <v>144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86</v>
      </c>
      <c r="BK166" s="199">
        <f>ROUND(I166*H166,2)</f>
        <v>0</v>
      </c>
      <c r="BL166" s="18" t="s">
        <v>152</v>
      </c>
      <c r="BM166" s="198" t="s">
        <v>223</v>
      </c>
    </row>
    <row r="167" spans="1:65" s="13" customFormat="1" ht="10">
      <c r="B167" s="200"/>
      <c r="C167" s="201"/>
      <c r="D167" s="202" t="s">
        <v>154</v>
      </c>
      <c r="E167" s="203" t="s">
        <v>1</v>
      </c>
      <c r="F167" s="204" t="s">
        <v>224</v>
      </c>
      <c r="G167" s="201"/>
      <c r="H167" s="203" t="s">
        <v>1</v>
      </c>
      <c r="I167" s="205"/>
      <c r="J167" s="201"/>
      <c r="K167" s="201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154</v>
      </c>
      <c r="AU167" s="210" t="s">
        <v>88</v>
      </c>
      <c r="AV167" s="13" t="s">
        <v>86</v>
      </c>
      <c r="AW167" s="13" t="s">
        <v>34</v>
      </c>
      <c r="AX167" s="13" t="s">
        <v>78</v>
      </c>
      <c r="AY167" s="210" t="s">
        <v>144</v>
      </c>
    </row>
    <row r="168" spans="1:65" s="14" customFormat="1" ht="10">
      <c r="B168" s="211"/>
      <c r="C168" s="212"/>
      <c r="D168" s="202" t="s">
        <v>154</v>
      </c>
      <c r="E168" s="213" t="s">
        <v>1</v>
      </c>
      <c r="F168" s="214" t="s">
        <v>716</v>
      </c>
      <c r="G168" s="212"/>
      <c r="H168" s="215">
        <v>13.1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154</v>
      </c>
      <c r="AU168" s="221" t="s">
        <v>88</v>
      </c>
      <c r="AV168" s="14" t="s">
        <v>88</v>
      </c>
      <c r="AW168" s="14" t="s">
        <v>34</v>
      </c>
      <c r="AX168" s="14" t="s">
        <v>78</v>
      </c>
      <c r="AY168" s="221" t="s">
        <v>144</v>
      </c>
    </row>
    <row r="169" spans="1:65" s="14" customFormat="1" ht="10">
      <c r="B169" s="211"/>
      <c r="C169" s="212"/>
      <c r="D169" s="202" t="s">
        <v>154</v>
      </c>
      <c r="E169" s="213" t="s">
        <v>1</v>
      </c>
      <c r="F169" s="214" t="s">
        <v>717</v>
      </c>
      <c r="G169" s="212"/>
      <c r="H169" s="215">
        <v>13.1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154</v>
      </c>
      <c r="AU169" s="221" t="s">
        <v>88</v>
      </c>
      <c r="AV169" s="14" t="s">
        <v>88</v>
      </c>
      <c r="AW169" s="14" t="s">
        <v>34</v>
      </c>
      <c r="AX169" s="14" t="s">
        <v>78</v>
      </c>
      <c r="AY169" s="221" t="s">
        <v>144</v>
      </c>
    </row>
    <row r="170" spans="1:65" s="15" customFormat="1" ht="10">
      <c r="B170" s="222"/>
      <c r="C170" s="223"/>
      <c r="D170" s="202" t="s">
        <v>154</v>
      </c>
      <c r="E170" s="224" t="s">
        <v>1</v>
      </c>
      <c r="F170" s="225" t="s">
        <v>167</v>
      </c>
      <c r="G170" s="223"/>
      <c r="H170" s="226">
        <v>26.2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154</v>
      </c>
      <c r="AU170" s="232" t="s">
        <v>88</v>
      </c>
      <c r="AV170" s="15" t="s">
        <v>152</v>
      </c>
      <c r="AW170" s="15" t="s">
        <v>34</v>
      </c>
      <c r="AX170" s="15" t="s">
        <v>86</v>
      </c>
      <c r="AY170" s="232" t="s">
        <v>144</v>
      </c>
    </row>
    <row r="171" spans="1:65" s="2" customFormat="1" ht="22.9" customHeight="1">
      <c r="A171" s="35"/>
      <c r="B171" s="36"/>
      <c r="C171" s="187" t="s">
        <v>211</v>
      </c>
      <c r="D171" s="187" t="s">
        <v>147</v>
      </c>
      <c r="E171" s="188" t="s">
        <v>227</v>
      </c>
      <c r="F171" s="189" t="s">
        <v>228</v>
      </c>
      <c r="G171" s="190" t="s">
        <v>150</v>
      </c>
      <c r="H171" s="191">
        <v>13.1</v>
      </c>
      <c r="I171" s="192"/>
      <c r="J171" s="193">
        <f>ROUND(I171*H171,2)</f>
        <v>0</v>
      </c>
      <c r="K171" s="189" t="s">
        <v>151</v>
      </c>
      <c r="L171" s="40"/>
      <c r="M171" s="194" t="s">
        <v>1</v>
      </c>
      <c r="N171" s="195" t="s">
        <v>43</v>
      </c>
      <c r="O171" s="72"/>
      <c r="P171" s="196">
        <f>O171*H171</f>
        <v>0</v>
      </c>
      <c r="Q171" s="196">
        <v>4.0000000000000003E-5</v>
      </c>
      <c r="R171" s="196">
        <f>Q171*H171</f>
        <v>5.2400000000000005E-4</v>
      </c>
      <c r="S171" s="196">
        <v>0</v>
      </c>
      <c r="T171" s="19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8" t="s">
        <v>152</v>
      </c>
      <c r="AT171" s="198" t="s">
        <v>147</v>
      </c>
      <c r="AU171" s="198" t="s">
        <v>88</v>
      </c>
      <c r="AY171" s="18" t="s">
        <v>144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86</v>
      </c>
      <c r="BK171" s="199">
        <f>ROUND(I171*H171,2)</f>
        <v>0</v>
      </c>
      <c r="BL171" s="18" t="s">
        <v>152</v>
      </c>
      <c r="BM171" s="198" t="s">
        <v>229</v>
      </c>
    </row>
    <row r="172" spans="1:65" s="12" customFormat="1" ht="22.75" customHeight="1">
      <c r="B172" s="171"/>
      <c r="C172" s="172"/>
      <c r="D172" s="173" t="s">
        <v>77</v>
      </c>
      <c r="E172" s="185" t="s">
        <v>240</v>
      </c>
      <c r="F172" s="185" t="s">
        <v>241</v>
      </c>
      <c r="G172" s="172"/>
      <c r="H172" s="172"/>
      <c r="I172" s="175"/>
      <c r="J172" s="186">
        <f>BK172</f>
        <v>0</v>
      </c>
      <c r="K172" s="172"/>
      <c r="L172" s="177"/>
      <c r="M172" s="178"/>
      <c r="N172" s="179"/>
      <c r="O172" s="179"/>
      <c r="P172" s="180">
        <f>SUM(P173:P177)</f>
        <v>0</v>
      </c>
      <c r="Q172" s="179"/>
      <c r="R172" s="180">
        <f>SUM(R173:R177)</f>
        <v>0</v>
      </c>
      <c r="S172" s="179"/>
      <c r="T172" s="181">
        <f>SUM(T173:T177)</f>
        <v>0</v>
      </c>
      <c r="AR172" s="182" t="s">
        <v>86</v>
      </c>
      <c r="AT172" s="183" t="s">
        <v>77</v>
      </c>
      <c r="AU172" s="183" t="s">
        <v>86</v>
      </c>
      <c r="AY172" s="182" t="s">
        <v>144</v>
      </c>
      <c r="BK172" s="184">
        <f>SUM(BK173:BK177)</f>
        <v>0</v>
      </c>
    </row>
    <row r="173" spans="1:65" s="2" customFormat="1" ht="22.9" customHeight="1">
      <c r="A173" s="35"/>
      <c r="B173" s="36"/>
      <c r="C173" s="187" t="s">
        <v>215</v>
      </c>
      <c r="D173" s="187" t="s">
        <v>147</v>
      </c>
      <c r="E173" s="188" t="s">
        <v>661</v>
      </c>
      <c r="F173" s="189" t="s">
        <v>662</v>
      </c>
      <c r="G173" s="190" t="s">
        <v>245</v>
      </c>
      <c r="H173" s="191">
        <v>0.13500000000000001</v>
      </c>
      <c r="I173" s="192"/>
      <c r="J173" s="193">
        <f>ROUND(I173*H173,2)</f>
        <v>0</v>
      </c>
      <c r="K173" s="189" t="s">
        <v>151</v>
      </c>
      <c r="L173" s="40"/>
      <c r="M173" s="194" t="s">
        <v>1</v>
      </c>
      <c r="N173" s="195" t="s">
        <v>43</v>
      </c>
      <c r="O173" s="7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152</v>
      </c>
      <c r="AT173" s="198" t="s">
        <v>147</v>
      </c>
      <c r="AU173" s="198" t="s">
        <v>88</v>
      </c>
      <c r="AY173" s="18" t="s">
        <v>144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86</v>
      </c>
      <c r="BK173" s="199">
        <f>ROUND(I173*H173,2)</f>
        <v>0</v>
      </c>
      <c r="BL173" s="18" t="s">
        <v>152</v>
      </c>
      <c r="BM173" s="198" t="s">
        <v>250</v>
      </c>
    </row>
    <row r="174" spans="1:65" s="2" customFormat="1" ht="22.9" customHeight="1">
      <c r="A174" s="35"/>
      <c r="B174" s="36"/>
      <c r="C174" s="187" t="s">
        <v>220</v>
      </c>
      <c r="D174" s="187" t="s">
        <v>147</v>
      </c>
      <c r="E174" s="188" t="s">
        <v>252</v>
      </c>
      <c r="F174" s="189" t="s">
        <v>253</v>
      </c>
      <c r="G174" s="190" t="s">
        <v>245</v>
      </c>
      <c r="H174" s="191">
        <v>0.13500000000000001</v>
      </c>
      <c r="I174" s="192"/>
      <c r="J174" s="193">
        <f>ROUND(I174*H174,2)</f>
        <v>0</v>
      </c>
      <c r="K174" s="189" t="s">
        <v>151</v>
      </c>
      <c r="L174" s="40"/>
      <c r="M174" s="194" t="s">
        <v>1</v>
      </c>
      <c r="N174" s="195" t="s">
        <v>43</v>
      </c>
      <c r="O174" s="72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8" t="s">
        <v>152</v>
      </c>
      <c r="AT174" s="198" t="s">
        <v>147</v>
      </c>
      <c r="AU174" s="198" t="s">
        <v>88</v>
      </c>
      <c r="AY174" s="18" t="s">
        <v>144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8" t="s">
        <v>86</v>
      </c>
      <c r="BK174" s="199">
        <f>ROUND(I174*H174,2)</f>
        <v>0</v>
      </c>
      <c r="BL174" s="18" t="s">
        <v>152</v>
      </c>
      <c r="BM174" s="198" t="s">
        <v>254</v>
      </c>
    </row>
    <row r="175" spans="1:65" s="2" customFormat="1" ht="22.9" customHeight="1">
      <c r="A175" s="35"/>
      <c r="B175" s="36"/>
      <c r="C175" s="187" t="s">
        <v>8</v>
      </c>
      <c r="D175" s="187" t="s">
        <v>147</v>
      </c>
      <c r="E175" s="188" t="s">
        <v>255</v>
      </c>
      <c r="F175" s="189" t="s">
        <v>256</v>
      </c>
      <c r="G175" s="190" t="s">
        <v>245</v>
      </c>
      <c r="H175" s="191">
        <v>1.89</v>
      </c>
      <c r="I175" s="192"/>
      <c r="J175" s="193">
        <f>ROUND(I175*H175,2)</f>
        <v>0</v>
      </c>
      <c r="K175" s="189" t="s">
        <v>151</v>
      </c>
      <c r="L175" s="40"/>
      <c r="M175" s="194" t="s">
        <v>1</v>
      </c>
      <c r="N175" s="195" t="s">
        <v>43</v>
      </c>
      <c r="O175" s="72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8" t="s">
        <v>152</v>
      </c>
      <c r="AT175" s="198" t="s">
        <v>147</v>
      </c>
      <c r="AU175" s="198" t="s">
        <v>88</v>
      </c>
      <c r="AY175" s="18" t="s">
        <v>144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8" t="s">
        <v>86</v>
      </c>
      <c r="BK175" s="199">
        <f>ROUND(I175*H175,2)</f>
        <v>0</v>
      </c>
      <c r="BL175" s="18" t="s">
        <v>152</v>
      </c>
      <c r="BM175" s="198" t="s">
        <v>257</v>
      </c>
    </row>
    <row r="176" spans="1:65" s="14" customFormat="1" ht="10">
      <c r="B176" s="211"/>
      <c r="C176" s="212"/>
      <c r="D176" s="202" t="s">
        <v>154</v>
      </c>
      <c r="E176" s="212"/>
      <c r="F176" s="214" t="s">
        <v>718</v>
      </c>
      <c r="G176" s="212"/>
      <c r="H176" s="215">
        <v>1.89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154</v>
      </c>
      <c r="AU176" s="221" t="s">
        <v>88</v>
      </c>
      <c r="AV176" s="14" t="s">
        <v>88</v>
      </c>
      <c r="AW176" s="14" t="s">
        <v>4</v>
      </c>
      <c r="AX176" s="14" t="s">
        <v>86</v>
      </c>
      <c r="AY176" s="221" t="s">
        <v>144</v>
      </c>
    </row>
    <row r="177" spans="1:65" s="2" customFormat="1" ht="31" customHeight="1">
      <c r="A177" s="35"/>
      <c r="B177" s="36"/>
      <c r="C177" s="187" t="s">
        <v>230</v>
      </c>
      <c r="D177" s="187" t="s">
        <v>147</v>
      </c>
      <c r="E177" s="188" t="s">
        <v>260</v>
      </c>
      <c r="F177" s="189" t="s">
        <v>261</v>
      </c>
      <c r="G177" s="190" t="s">
        <v>245</v>
      </c>
      <c r="H177" s="191">
        <v>0.13500000000000001</v>
      </c>
      <c r="I177" s="192"/>
      <c r="J177" s="193">
        <f>ROUND(I177*H177,2)</f>
        <v>0</v>
      </c>
      <c r="K177" s="189" t="s">
        <v>151</v>
      </c>
      <c r="L177" s="40"/>
      <c r="M177" s="194" t="s">
        <v>1</v>
      </c>
      <c r="N177" s="195" t="s">
        <v>43</v>
      </c>
      <c r="O177" s="72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8" t="s">
        <v>152</v>
      </c>
      <c r="AT177" s="198" t="s">
        <v>147</v>
      </c>
      <c r="AU177" s="198" t="s">
        <v>88</v>
      </c>
      <c r="AY177" s="18" t="s">
        <v>144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8" t="s">
        <v>86</v>
      </c>
      <c r="BK177" s="199">
        <f>ROUND(I177*H177,2)</f>
        <v>0</v>
      </c>
      <c r="BL177" s="18" t="s">
        <v>152</v>
      </c>
      <c r="BM177" s="198" t="s">
        <v>262</v>
      </c>
    </row>
    <row r="178" spans="1:65" s="12" customFormat="1" ht="22.75" customHeight="1">
      <c r="B178" s="171"/>
      <c r="C178" s="172"/>
      <c r="D178" s="173" t="s">
        <v>77</v>
      </c>
      <c r="E178" s="185" t="s">
        <v>263</v>
      </c>
      <c r="F178" s="185" t="s">
        <v>264</v>
      </c>
      <c r="G178" s="172"/>
      <c r="H178" s="172"/>
      <c r="I178" s="175"/>
      <c r="J178" s="186">
        <f>BK178</f>
        <v>0</v>
      </c>
      <c r="K178" s="172"/>
      <c r="L178" s="177"/>
      <c r="M178" s="178"/>
      <c r="N178" s="179"/>
      <c r="O178" s="179"/>
      <c r="P178" s="180">
        <f>P179</f>
        <v>0</v>
      </c>
      <c r="Q178" s="179"/>
      <c r="R178" s="180">
        <f>R179</f>
        <v>0</v>
      </c>
      <c r="S178" s="179"/>
      <c r="T178" s="181">
        <f>T179</f>
        <v>0</v>
      </c>
      <c r="AR178" s="182" t="s">
        <v>86</v>
      </c>
      <c r="AT178" s="183" t="s">
        <v>77</v>
      </c>
      <c r="AU178" s="183" t="s">
        <v>86</v>
      </c>
      <c r="AY178" s="182" t="s">
        <v>144</v>
      </c>
      <c r="BK178" s="184">
        <f>BK179</f>
        <v>0</v>
      </c>
    </row>
    <row r="179" spans="1:65" s="2" customFormat="1" ht="41.5" customHeight="1">
      <c r="A179" s="35"/>
      <c r="B179" s="36"/>
      <c r="C179" s="187" t="s">
        <v>235</v>
      </c>
      <c r="D179" s="187" t="s">
        <v>147</v>
      </c>
      <c r="E179" s="188" t="s">
        <v>664</v>
      </c>
      <c r="F179" s="189" t="s">
        <v>665</v>
      </c>
      <c r="G179" s="190" t="s">
        <v>245</v>
      </c>
      <c r="H179" s="191">
        <v>0.38300000000000001</v>
      </c>
      <c r="I179" s="192"/>
      <c r="J179" s="193">
        <f>ROUND(I179*H179,2)</f>
        <v>0</v>
      </c>
      <c r="K179" s="189" t="s">
        <v>151</v>
      </c>
      <c r="L179" s="40"/>
      <c r="M179" s="194" t="s">
        <v>1</v>
      </c>
      <c r="N179" s="195" t="s">
        <v>43</v>
      </c>
      <c r="O179" s="72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8" t="s">
        <v>152</v>
      </c>
      <c r="AT179" s="198" t="s">
        <v>147</v>
      </c>
      <c r="AU179" s="198" t="s">
        <v>88</v>
      </c>
      <c r="AY179" s="18" t="s">
        <v>144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8" t="s">
        <v>86</v>
      </c>
      <c r="BK179" s="199">
        <f>ROUND(I179*H179,2)</f>
        <v>0</v>
      </c>
      <c r="BL179" s="18" t="s">
        <v>152</v>
      </c>
      <c r="BM179" s="198" t="s">
        <v>268</v>
      </c>
    </row>
    <row r="180" spans="1:65" s="12" customFormat="1" ht="25.9" customHeight="1">
      <c r="B180" s="171"/>
      <c r="C180" s="172"/>
      <c r="D180" s="173" t="s">
        <v>77</v>
      </c>
      <c r="E180" s="174" t="s">
        <v>269</v>
      </c>
      <c r="F180" s="174" t="s">
        <v>270</v>
      </c>
      <c r="G180" s="172"/>
      <c r="H180" s="172"/>
      <c r="I180" s="175"/>
      <c r="J180" s="176">
        <f>BK180</f>
        <v>0</v>
      </c>
      <c r="K180" s="172"/>
      <c r="L180" s="177"/>
      <c r="M180" s="178"/>
      <c r="N180" s="179"/>
      <c r="O180" s="179"/>
      <c r="P180" s="180">
        <f>P181+P184+P197+P204+P221+P246+P266+P278</f>
        <v>0</v>
      </c>
      <c r="Q180" s="179"/>
      <c r="R180" s="180">
        <f>R181+R184+R197+R204+R221+R246+R266+R278</f>
        <v>0.42672150000000003</v>
      </c>
      <c r="S180" s="179"/>
      <c r="T180" s="181">
        <f>T181+T184+T197+T204+T221+T246+T266+T278</f>
        <v>0.13491145000000002</v>
      </c>
      <c r="AR180" s="182" t="s">
        <v>88</v>
      </c>
      <c r="AT180" s="183" t="s">
        <v>77</v>
      </c>
      <c r="AU180" s="183" t="s">
        <v>78</v>
      </c>
      <c r="AY180" s="182" t="s">
        <v>144</v>
      </c>
      <c r="BK180" s="184">
        <f>BK181+BK184+BK197+BK204+BK221+BK246+BK266+BK278</f>
        <v>0</v>
      </c>
    </row>
    <row r="181" spans="1:65" s="12" customFormat="1" ht="22.75" customHeight="1">
      <c r="B181" s="171"/>
      <c r="C181" s="172"/>
      <c r="D181" s="173" t="s">
        <v>77</v>
      </c>
      <c r="E181" s="185" t="s">
        <v>719</v>
      </c>
      <c r="F181" s="185" t="s">
        <v>720</v>
      </c>
      <c r="G181" s="172"/>
      <c r="H181" s="172"/>
      <c r="I181" s="175"/>
      <c r="J181" s="186">
        <f>BK181</f>
        <v>0</v>
      </c>
      <c r="K181" s="172"/>
      <c r="L181" s="177"/>
      <c r="M181" s="178"/>
      <c r="N181" s="179"/>
      <c r="O181" s="179"/>
      <c r="P181" s="180">
        <f>SUM(P182:P183)</f>
        <v>0</v>
      </c>
      <c r="Q181" s="179"/>
      <c r="R181" s="180">
        <f>SUM(R182:R183)</f>
        <v>2.0000000000000001E-4</v>
      </c>
      <c r="S181" s="179"/>
      <c r="T181" s="181">
        <f>SUM(T182:T183)</f>
        <v>0</v>
      </c>
      <c r="AR181" s="182" t="s">
        <v>88</v>
      </c>
      <c r="AT181" s="183" t="s">
        <v>77</v>
      </c>
      <c r="AU181" s="183" t="s">
        <v>86</v>
      </c>
      <c r="AY181" s="182" t="s">
        <v>144</v>
      </c>
      <c r="BK181" s="184">
        <f>SUM(BK182:BK183)</f>
        <v>0</v>
      </c>
    </row>
    <row r="182" spans="1:65" s="2" customFormat="1" ht="14.5" customHeight="1">
      <c r="A182" s="35"/>
      <c r="B182" s="36"/>
      <c r="C182" s="187" t="s">
        <v>242</v>
      </c>
      <c r="D182" s="187" t="s">
        <v>147</v>
      </c>
      <c r="E182" s="188" t="s">
        <v>721</v>
      </c>
      <c r="F182" s="189" t="s">
        <v>722</v>
      </c>
      <c r="G182" s="190" t="s">
        <v>189</v>
      </c>
      <c r="H182" s="191">
        <v>2</v>
      </c>
      <c r="I182" s="192"/>
      <c r="J182" s="193">
        <f>ROUND(I182*H182,2)</f>
        <v>0</v>
      </c>
      <c r="K182" s="189" t="s">
        <v>151</v>
      </c>
      <c r="L182" s="40"/>
      <c r="M182" s="194" t="s">
        <v>1</v>
      </c>
      <c r="N182" s="195" t="s">
        <v>43</v>
      </c>
      <c r="O182" s="72"/>
      <c r="P182" s="196">
        <f>O182*H182</f>
        <v>0</v>
      </c>
      <c r="Q182" s="196">
        <v>1E-4</v>
      </c>
      <c r="R182" s="196">
        <f>Q182*H182</f>
        <v>2.0000000000000001E-4</v>
      </c>
      <c r="S182" s="196">
        <v>0</v>
      </c>
      <c r="T182" s="19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8" t="s">
        <v>230</v>
      </c>
      <c r="AT182" s="198" t="s">
        <v>147</v>
      </c>
      <c r="AU182" s="198" t="s">
        <v>88</v>
      </c>
      <c r="AY182" s="18" t="s">
        <v>144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86</v>
      </c>
      <c r="BK182" s="199">
        <f>ROUND(I182*H182,2)</f>
        <v>0</v>
      </c>
      <c r="BL182" s="18" t="s">
        <v>230</v>
      </c>
      <c r="BM182" s="198" t="s">
        <v>723</v>
      </c>
    </row>
    <row r="183" spans="1:65" s="2" customFormat="1" ht="22.9" customHeight="1">
      <c r="A183" s="35"/>
      <c r="B183" s="36"/>
      <c r="C183" s="187" t="s">
        <v>247</v>
      </c>
      <c r="D183" s="187" t="s">
        <v>147</v>
      </c>
      <c r="E183" s="188" t="s">
        <v>274</v>
      </c>
      <c r="F183" s="189" t="s">
        <v>275</v>
      </c>
      <c r="G183" s="190" t="s">
        <v>189</v>
      </c>
      <c r="H183" s="191">
        <v>2</v>
      </c>
      <c r="I183" s="192"/>
      <c r="J183" s="193">
        <f>ROUND(I183*H183,2)</f>
        <v>0</v>
      </c>
      <c r="K183" s="189" t="s">
        <v>151</v>
      </c>
      <c r="L183" s="40"/>
      <c r="M183" s="194" t="s">
        <v>1</v>
      </c>
      <c r="N183" s="195" t="s">
        <v>43</v>
      </c>
      <c r="O183" s="72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8" t="s">
        <v>230</v>
      </c>
      <c r="AT183" s="198" t="s">
        <v>147</v>
      </c>
      <c r="AU183" s="198" t="s">
        <v>88</v>
      </c>
      <c r="AY183" s="18" t="s">
        <v>144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8" t="s">
        <v>86</v>
      </c>
      <c r="BK183" s="199">
        <f>ROUND(I183*H183,2)</f>
        <v>0</v>
      </c>
      <c r="BL183" s="18" t="s">
        <v>230</v>
      </c>
      <c r="BM183" s="198" t="s">
        <v>276</v>
      </c>
    </row>
    <row r="184" spans="1:65" s="12" customFormat="1" ht="22.75" customHeight="1">
      <c r="B184" s="171"/>
      <c r="C184" s="172"/>
      <c r="D184" s="173" t="s">
        <v>77</v>
      </c>
      <c r="E184" s="185" t="s">
        <v>323</v>
      </c>
      <c r="F184" s="185" t="s">
        <v>324</v>
      </c>
      <c r="G184" s="172"/>
      <c r="H184" s="172"/>
      <c r="I184" s="175"/>
      <c r="J184" s="186">
        <f>BK184</f>
        <v>0</v>
      </c>
      <c r="K184" s="172"/>
      <c r="L184" s="177"/>
      <c r="M184" s="178"/>
      <c r="N184" s="179"/>
      <c r="O184" s="179"/>
      <c r="P184" s="180">
        <f>SUM(P185:P196)</f>
        <v>0</v>
      </c>
      <c r="Q184" s="179"/>
      <c r="R184" s="180">
        <f>SUM(R185:R196)</f>
        <v>0.15143940000000003</v>
      </c>
      <c r="S184" s="179"/>
      <c r="T184" s="181">
        <f>SUM(T185:T196)</f>
        <v>0</v>
      </c>
      <c r="AR184" s="182" t="s">
        <v>88</v>
      </c>
      <c r="AT184" s="183" t="s">
        <v>77</v>
      </c>
      <c r="AU184" s="183" t="s">
        <v>86</v>
      </c>
      <c r="AY184" s="182" t="s">
        <v>144</v>
      </c>
      <c r="BK184" s="184">
        <f>SUM(BK185:BK196)</f>
        <v>0</v>
      </c>
    </row>
    <row r="185" spans="1:65" s="2" customFormat="1" ht="22.9" customHeight="1">
      <c r="A185" s="35"/>
      <c r="B185" s="36"/>
      <c r="C185" s="187" t="s">
        <v>251</v>
      </c>
      <c r="D185" s="187" t="s">
        <v>147</v>
      </c>
      <c r="E185" s="188" t="s">
        <v>326</v>
      </c>
      <c r="F185" s="189" t="s">
        <v>327</v>
      </c>
      <c r="G185" s="190" t="s">
        <v>150</v>
      </c>
      <c r="H185" s="191">
        <v>6.3630000000000004</v>
      </c>
      <c r="I185" s="192"/>
      <c r="J185" s="193">
        <f>ROUND(I185*H185,2)</f>
        <v>0</v>
      </c>
      <c r="K185" s="189" t="s">
        <v>151</v>
      </c>
      <c r="L185" s="40"/>
      <c r="M185" s="194" t="s">
        <v>1</v>
      </c>
      <c r="N185" s="195" t="s">
        <v>43</v>
      </c>
      <c r="O185" s="72"/>
      <c r="P185" s="196">
        <f>O185*H185</f>
        <v>0</v>
      </c>
      <c r="Q185" s="196">
        <v>2.3800000000000002E-2</v>
      </c>
      <c r="R185" s="196">
        <f>Q185*H185</f>
        <v>0.15143940000000003</v>
      </c>
      <c r="S185" s="196">
        <v>0</v>
      </c>
      <c r="T185" s="19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8" t="s">
        <v>230</v>
      </c>
      <c r="AT185" s="198" t="s">
        <v>147</v>
      </c>
      <c r="AU185" s="198" t="s">
        <v>88</v>
      </c>
      <c r="AY185" s="18" t="s">
        <v>144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8" t="s">
        <v>86</v>
      </c>
      <c r="BK185" s="199">
        <f>ROUND(I185*H185,2)</f>
        <v>0</v>
      </c>
      <c r="BL185" s="18" t="s">
        <v>230</v>
      </c>
      <c r="BM185" s="198" t="s">
        <v>328</v>
      </c>
    </row>
    <row r="186" spans="1:65" s="13" customFormat="1" ht="10">
      <c r="B186" s="200"/>
      <c r="C186" s="201"/>
      <c r="D186" s="202" t="s">
        <v>154</v>
      </c>
      <c r="E186" s="203" t="s">
        <v>1</v>
      </c>
      <c r="F186" s="204" t="s">
        <v>724</v>
      </c>
      <c r="G186" s="201"/>
      <c r="H186" s="203" t="s">
        <v>1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154</v>
      </c>
      <c r="AU186" s="210" t="s">
        <v>88</v>
      </c>
      <c r="AV186" s="13" t="s">
        <v>86</v>
      </c>
      <c r="AW186" s="13" t="s">
        <v>34</v>
      </c>
      <c r="AX186" s="13" t="s">
        <v>78</v>
      </c>
      <c r="AY186" s="210" t="s">
        <v>144</v>
      </c>
    </row>
    <row r="187" spans="1:65" s="14" customFormat="1" ht="10">
      <c r="B187" s="211"/>
      <c r="C187" s="212"/>
      <c r="D187" s="202" t="s">
        <v>154</v>
      </c>
      <c r="E187" s="213" t="s">
        <v>1</v>
      </c>
      <c r="F187" s="214" t="s">
        <v>725</v>
      </c>
      <c r="G187" s="212"/>
      <c r="H187" s="215">
        <v>6.3630000000000004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154</v>
      </c>
      <c r="AU187" s="221" t="s">
        <v>88</v>
      </c>
      <c r="AV187" s="14" t="s">
        <v>88</v>
      </c>
      <c r="AW187" s="14" t="s">
        <v>34</v>
      </c>
      <c r="AX187" s="14" t="s">
        <v>86</v>
      </c>
      <c r="AY187" s="221" t="s">
        <v>144</v>
      </c>
    </row>
    <row r="188" spans="1:65" s="2" customFormat="1" ht="22.9" customHeight="1">
      <c r="A188" s="35"/>
      <c r="B188" s="36"/>
      <c r="C188" s="187" t="s">
        <v>7</v>
      </c>
      <c r="D188" s="187" t="s">
        <v>147</v>
      </c>
      <c r="E188" s="188" t="s">
        <v>332</v>
      </c>
      <c r="F188" s="189" t="s">
        <v>333</v>
      </c>
      <c r="G188" s="190" t="s">
        <v>150</v>
      </c>
      <c r="H188" s="191">
        <v>6.3630000000000004</v>
      </c>
      <c r="I188" s="192"/>
      <c r="J188" s="193">
        <f>ROUND(I188*H188,2)</f>
        <v>0</v>
      </c>
      <c r="K188" s="189" t="s">
        <v>151</v>
      </c>
      <c r="L188" s="40"/>
      <c r="M188" s="194" t="s">
        <v>1</v>
      </c>
      <c r="N188" s="195" t="s">
        <v>43</v>
      </c>
      <c r="O188" s="72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8" t="s">
        <v>230</v>
      </c>
      <c r="AT188" s="198" t="s">
        <v>147</v>
      </c>
      <c r="AU188" s="198" t="s">
        <v>88</v>
      </c>
      <c r="AY188" s="18" t="s">
        <v>144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8" t="s">
        <v>86</v>
      </c>
      <c r="BK188" s="199">
        <f>ROUND(I188*H188,2)</f>
        <v>0</v>
      </c>
      <c r="BL188" s="18" t="s">
        <v>230</v>
      </c>
      <c r="BM188" s="198" t="s">
        <v>334</v>
      </c>
    </row>
    <row r="189" spans="1:65" s="13" customFormat="1" ht="10">
      <c r="B189" s="200"/>
      <c r="C189" s="201"/>
      <c r="D189" s="202" t="s">
        <v>154</v>
      </c>
      <c r="E189" s="203" t="s">
        <v>1</v>
      </c>
      <c r="F189" s="204" t="s">
        <v>724</v>
      </c>
      <c r="G189" s="201"/>
      <c r="H189" s="203" t="s">
        <v>1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154</v>
      </c>
      <c r="AU189" s="210" t="s">
        <v>88</v>
      </c>
      <c r="AV189" s="13" t="s">
        <v>86</v>
      </c>
      <c r="AW189" s="13" t="s">
        <v>34</v>
      </c>
      <c r="AX189" s="13" t="s">
        <v>78</v>
      </c>
      <c r="AY189" s="210" t="s">
        <v>144</v>
      </c>
    </row>
    <row r="190" spans="1:65" s="14" customFormat="1" ht="10">
      <c r="B190" s="211"/>
      <c r="C190" s="212"/>
      <c r="D190" s="202" t="s">
        <v>154</v>
      </c>
      <c r="E190" s="213" t="s">
        <v>1</v>
      </c>
      <c r="F190" s="214" t="s">
        <v>725</v>
      </c>
      <c r="G190" s="212"/>
      <c r="H190" s="215">
        <v>6.3630000000000004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154</v>
      </c>
      <c r="AU190" s="221" t="s">
        <v>88</v>
      </c>
      <c r="AV190" s="14" t="s">
        <v>88</v>
      </c>
      <c r="AW190" s="14" t="s">
        <v>34</v>
      </c>
      <c r="AX190" s="14" t="s">
        <v>86</v>
      </c>
      <c r="AY190" s="221" t="s">
        <v>144</v>
      </c>
    </row>
    <row r="191" spans="1:65" s="2" customFormat="1" ht="14.5" customHeight="1">
      <c r="A191" s="35"/>
      <c r="B191" s="36"/>
      <c r="C191" s="187" t="s">
        <v>259</v>
      </c>
      <c r="D191" s="187" t="s">
        <v>147</v>
      </c>
      <c r="E191" s="188" t="s">
        <v>336</v>
      </c>
      <c r="F191" s="189" t="s">
        <v>337</v>
      </c>
      <c r="G191" s="190" t="s">
        <v>189</v>
      </c>
      <c r="H191" s="191">
        <v>3</v>
      </c>
      <c r="I191" s="192"/>
      <c r="J191" s="193">
        <f t="shared" ref="J191:J196" si="0">ROUND(I191*H191,2)</f>
        <v>0</v>
      </c>
      <c r="K191" s="189" t="s">
        <v>151</v>
      </c>
      <c r="L191" s="40"/>
      <c r="M191" s="194" t="s">
        <v>1</v>
      </c>
      <c r="N191" s="195" t="s">
        <v>43</v>
      </c>
      <c r="O191" s="72"/>
      <c r="P191" s="196">
        <f t="shared" ref="P191:P196" si="1">O191*H191</f>
        <v>0</v>
      </c>
      <c r="Q191" s="196">
        <v>0</v>
      </c>
      <c r="R191" s="196">
        <f t="shared" ref="R191:R196" si="2">Q191*H191</f>
        <v>0</v>
      </c>
      <c r="S191" s="196">
        <v>0</v>
      </c>
      <c r="T191" s="197">
        <f t="shared" ref="T191:T196" si="3"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8" t="s">
        <v>230</v>
      </c>
      <c r="AT191" s="198" t="s">
        <v>147</v>
      </c>
      <c r="AU191" s="198" t="s">
        <v>88</v>
      </c>
      <c r="AY191" s="18" t="s">
        <v>144</v>
      </c>
      <c r="BE191" s="199">
        <f t="shared" ref="BE191:BE196" si="4">IF(N191="základní",J191,0)</f>
        <v>0</v>
      </c>
      <c r="BF191" s="199">
        <f t="shared" ref="BF191:BF196" si="5">IF(N191="snížená",J191,0)</f>
        <v>0</v>
      </c>
      <c r="BG191" s="199">
        <f t="shared" ref="BG191:BG196" si="6">IF(N191="zákl. přenesená",J191,0)</f>
        <v>0</v>
      </c>
      <c r="BH191" s="199">
        <f t="shared" ref="BH191:BH196" si="7">IF(N191="sníž. přenesená",J191,0)</f>
        <v>0</v>
      </c>
      <c r="BI191" s="199">
        <f t="shared" ref="BI191:BI196" si="8">IF(N191="nulová",J191,0)</f>
        <v>0</v>
      </c>
      <c r="BJ191" s="18" t="s">
        <v>86</v>
      </c>
      <c r="BK191" s="199">
        <f t="shared" ref="BK191:BK196" si="9">ROUND(I191*H191,2)</f>
        <v>0</v>
      </c>
      <c r="BL191" s="18" t="s">
        <v>230</v>
      </c>
      <c r="BM191" s="198" t="s">
        <v>338</v>
      </c>
    </row>
    <row r="192" spans="1:65" s="2" customFormat="1" ht="14.5" customHeight="1">
      <c r="A192" s="35"/>
      <c r="B192" s="36"/>
      <c r="C192" s="187" t="s">
        <v>265</v>
      </c>
      <c r="D192" s="187" t="s">
        <v>147</v>
      </c>
      <c r="E192" s="188" t="s">
        <v>340</v>
      </c>
      <c r="F192" s="189" t="s">
        <v>341</v>
      </c>
      <c r="G192" s="190" t="s">
        <v>150</v>
      </c>
      <c r="H192" s="191">
        <v>15</v>
      </c>
      <c r="I192" s="192"/>
      <c r="J192" s="193">
        <f t="shared" si="0"/>
        <v>0</v>
      </c>
      <c r="K192" s="189" t="s">
        <v>151</v>
      </c>
      <c r="L192" s="40"/>
      <c r="M192" s="194" t="s">
        <v>1</v>
      </c>
      <c r="N192" s="195" t="s">
        <v>43</v>
      </c>
      <c r="O192" s="72"/>
      <c r="P192" s="196">
        <f t="shared" si="1"/>
        <v>0</v>
      </c>
      <c r="Q192" s="196">
        <v>0</v>
      </c>
      <c r="R192" s="196">
        <f t="shared" si="2"/>
        <v>0</v>
      </c>
      <c r="S192" s="196">
        <v>0</v>
      </c>
      <c r="T192" s="197">
        <f t="shared" si="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8" t="s">
        <v>230</v>
      </c>
      <c r="AT192" s="198" t="s">
        <v>147</v>
      </c>
      <c r="AU192" s="198" t="s">
        <v>88</v>
      </c>
      <c r="AY192" s="18" t="s">
        <v>144</v>
      </c>
      <c r="BE192" s="199">
        <f t="shared" si="4"/>
        <v>0</v>
      </c>
      <c r="BF192" s="199">
        <f t="shared" si="5"/>
        <v>0</v>
      </c>
      <c r="BG192" s="199">
        <f t="shared" si="6"/>
        <v>0</v>
      </c>
      <c r="BH192" s="199">
        <f t="shared" si="7"/>
        <v>0</v>
      </c>
      <c r="BI192" s="199">
        <f t="shared" si="8"/>
        <v>0</v>
      </c>
      <c r="BJ192" s="18" t="s">
        <v>86</v>
      </c>
      <c r="BK192" s="199">
        <f t="shared" si="9"/>
        <v>0</v>
      </c>
      <c r="BL192" s="18" t="s">
        <v>230</v>
      </c>
      <c r="BM192" s="198" t="s">
        <v>342</v>
      </c>
    </row>
    <row r="193" spans="1:65" s="2" customFormat="1" ht="20.5" customHeight="1">
      <c r="A193" s="35"/>
      <c r="B193" s="36"/>
      <c r="C193" s="187" t="s">
        <v>273</v>
      </c>
      <c r="D193" s="187" t="s">
        <v>147</v>
      </c>
      <c r="E193" s="188" t="s">
        <v>344</v>
      </c>
      <c r="F193" s="189" t="s">
        <v>345</v>
      </c>
      <c r="G193" s="190" t="s">
        <v>150</v>
      </c>
      <c r="H193" s="191">
        <v>6.3630000000000004</v>
      </c>
      <c r="I193" s="192"/>
      <c r="J193" s="193">
        <f t="shared" si="0"/>
        <v>0</v>
      </c>
      <c r="K193" s="189" t="s">
        <v>151</v>
      </c>
      <c r="L193" s="40"/>
      <c r="M193" s="194" t="s">
        <v>1</v>
      </c>
      <c r="N193" s="195" t="s">
        <v>43</v>
      </c>
      <c r="O193" s="72"/>
      <c r="P193" s="196">
        <f t="shared" si="1"/>
        <v>0</v>
      </c>
      <c r="Q193" s="196">
        <v>0</v>
      </c>
      <c r="R193" s="196">
        <f t="shared" si="2"/>
        <v>0</v>
      </c>
      <c r="S193" s="196">
        <v>0</v>
      </c>
      <c r="T193" s="197">
        <f t="shared" si="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8" t="s">
        <v>230</v>
      </c>
      <c r="AT193" s="198" t="s">
        <v>147</v>
      </c>
      <c r="AU193" s="198" t="s">
        <v>88</v>
      </c>
      <c r="AY193" s="18" t="s">
        <v>144</v>
      </c>
      <c r="BE193" s="199">
        <f t="shared" si="4"/>
        <v>0</v>
      </c>
      <c r="BF193" s="199">
        <f t="shared" si="5"/>
        <v>0</v>
      </c>
      <c r="BG193" s="199">
        <f t="shared" si="6"/>
        <v>0</v>
      </c>
      <c r="BH193" s="199">
        <f t="shared" si="7"/>
        <v>0</v>
      </c>
      <c r="BI193" s="199">
        <f t="shared" si="8"/>
        <v>0</v>
      </c>
      <c r="BJ193" s="18" t="s">
        <v>86</v>
      </c>
      <c r="BK193" s="199">
        <f t="shared" si="9"/>
        <v>0</v>
      </c>
      <c r="BL193" s="18" t="s">
        <v>230</v>
      </c>
      <c r="BM193" s="198" t="s">
        <v>346</v>
      </c>
    </row>
    <row r="194" spans="1:65" s="2" customFormat="1" ht="14.5" customHeight="1">
      <c r="A194" s="35"/>
      <c r="B194" s="36"/>
      <c r="C194" s="187" t="s">
        <v>277</v>
      </c>
      <c r="D194" s="187" t="s">
        <v>147</v>
      </c>
      <c r="E194" s="188" t="s">
        <v>348</v>
      </c>
      <c r="F194" s="189" t="s">
        <v>349</v>
      </c>
      <c r="G194" s="190" t="s">
        <v>150</v>
      </c>
      <c r="H194" s="191">
        <v>15</v>
      </c>
      <c r="I194" s="192"/>
      <c r="J194" s="193">
        <f t="shared" si="0"/>
        <v>0</v>
      </c>
      <c r="K194" s="189" t="s">
        <v>151</v>
      </c>
      <c r="L194" s="40"/>
      <c r="M194" s="194" t="s">
        <v>1</v>
      </c>
      <c r="N194" s="195" t="s">
        <v>43</v>
      </c>
      <c r="O194" s="72"/>
      <c r="P194" s="196">
        <f t="shared" si="1"/>
        <v>0</v>
      </c>
      <c r="Q194" s="196">
        <v>0</v>
      </c>
      <c r="R194" s="196">
        <f t="shared" si="2"/>
        <v>0</v>
      </c>
      <c r="S194" s="196">
        <v>0</v>
      </c>
      <c r="T194" s="197">
        <f t="shared" si="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230</v>
      </c>
      <c r="AT194" s="198" t="s">
        <v>147</v>
      </c>
      <c r="AU194" s="198" t="s">
        <v>88</v>
      </c>
      <c r="AY194" s="18" t="s">
        <v>144</v>
      </c>
      <c r="BE194" s="199">
        <f t="shared" si="4"/>
        <v>0</v>
      </c>
      <c r="BF194" s="199">
        <f t="shared" si="5"/>
        <v>0</v>
      </c>
      <c r="BG194" s="199">
        <f t="shared" si="6"/>
        <v>0</v>
      </c>
      <c r="BH194" s="199">
        <f t="shared" si="7"/>
        <v>0</v>
      </c>
      <c r="BI194" s="199">
        <f t="shared" si="8"/>
        <v>0</v>
      </c>
      <c r="BJ194" s="18" t="s">
        <v>86</v>
      </c>
      <c r="BK194" s="199">
        <f t="shared" si="9"/>
        <v>0</v>
      </c>
      <c r="BL194" s="18" t="s">
        <v>230</v>
      </c>
      <c r="BM194" s="198" t="s">
        <v>350</v>
      </c>
    </row>
    <row r="195" spans="1:65" s="2" customFormat="1" ht="22.9" customHeight="1">
      <c r="A195" s="35"/>
      <c r="B195" s="36"/>
      <c r="C195" s="187" t="s">
        <v>282</v>
      </c>
      <c r="D195" s="187" t="s">
        <v>147</v>
      </c>
      <c r="E195" s="188" t="s">
        <v>677</v>
      </c>
      <c r="F195" s="189" t="s">
        <v>678</v>
      </c>
      <c r="G195" s="190" t="s">
        <v>245</v>
      </c>
      <c r="H195" s="191">
        <v>0.151</v>
      </c>
      <c r="I195" s="192"/>
      <c r="J195" s="193">
        <f t="shared" si="0"/>
        <v>0</v>
      </c>
      <c r="K195" s="189" t="s">
        <v>151</v>
      </c>
      <c r="L195" s="40"/>
      <c r="M195" s="194" t="s">
        <v>1</v>
      </c>
      <c r="N195" s="195" t="s">
        <v>43</v>
      </c>
      <c r="O195" s="72"/>
      <c r="P195" s="196">
        <f t="shared" si="1"/>
        <v>0</v>
      </c>
      <c r="Q195" s="196">
        <v>0</v>
      </c>
      <c r="R195" s="196">
        <f t="shared" si="2"/>
        <v>0</v>
      </c>
      <c r="S195" s="196">
        <v>0</v>
      </c>
      <c r="T195" s="197">
        <f t="shared" si="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8" t="s">
        <v>230</v>
      </c>
      <c r="AT195" s="198" t="s">
        <v>147</v>
      </c>
      <c r="AU195" s="198" t="s">
        <v>88</v>
      </c>
      <c r="AY195" s="18" t="s">
        <v>144</v>
      </c>
      <c r="BE195" s="199">
        <f t="shared" si="4"/>
        <v>0</v>
      </c>
      <c r="BF195" s="199">
        <f t="shared" si="5"/>
        <v>0</v>
      </c>
      <c r="BG195" s="199">
        <f t="shared" si="6"/>
        <v>0</v>
      </c>
      <c r="BH195" s="199">
        <f t="shared" si="7"/>
        <v>0</v>
      </c>
      <c r="BI195" s="199">
        <f t="shared" si="8"/>
        <v>0</v>
      </c>
      <c r="BJ195" s="18" t="s">
        <v>86</v>
      </c>
      <c r="BK195" s="199">
        <f t="shared" si="9"/>
        <v>0</v>
      </c>
      <c r="BL195" s="18" t="s">
        <v>230</v>
      </c>
      <c r="BM195" s="198" t="s">
        <v>354</v>
      </c>
    </row>
    <row r="196" spans="1:65" s="2" customFormat="1" ht="22.9" customHeight="1">
      <c r="A196" s="35"/>
      <c r="B196" s="36"/>
      <c r="C196" s="187" t="s">
        <v>286</v>
      </c>
      <c r="D196" s="187" t="s">
        <v>147</v>
      </c>
      <c r="E196" s="188" t="s">
        <v>356</v>
      </c>
      <c r="F196" s="189" t="s">
        <v>357</v>
      </c>
      <c r="G196" s="190" t="s">
        <v>245</v>
      </c>
      <c r="H196" s="191">
        <v>0.151</v>
      </c>
      <c r="I196" s="192"/>
      <c r="J196" s="193">
        <f t="shared" si="0"/>
        <v>0</v>
      </c>
      <c r="K196" s="189" t="s">
        <v>151</v>
      </c>
      <c r="L196" s="40"/>
      <c r="M196" s="194" t="s">
        <v>1</v>
      </c>
      <c r="N196" s="195" t="s">
        <v>43</v>
      </c>
      <c r="O196" s="72"/>
      <c r="P196" s="196">
        <f t="shared" si="1"/>
        <v>0</v>
      </c>
      <c r="Q196" s="196">
        <v>0</v>
      </c>
      <c r="R196" s="196">
        <f t="shared" si="2"/>
        <v>0</v>
      </c>
      <c r="S196" s="196">
        <v>0</v>
      </c>
      <c r="T196" s="197">
        <f t="shared" si="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8" t="s">
        <v>230</v>
      </c>
      <c r="AT196" s="198" t="s">
        <v>147</v>
      </c>
      <c r="AU196" s="198" t="s">
        <v>88</v>
      </c>
      <c r="AY196" s="18" t="s">
        <v>144</v>
      </c>
      <c r="BE196" s="199">
        <f t="shared" si="4"/>
        <v>0</v>
      </c>
      <c r="BF196" s="199">
        <f t="shared" si="5"/>
        <v>0</v>
      </c>
      <c r="BG196" s="199">
        <f t="shared" si="6"/>
        <v>0</v>
      </c>
      <c r="BH196" s="199">
        <f t="shared" si="7"/>
        <v>0</v>
      </c>
      <c r="BI196" s="199">
        <f t="shared" si="8"/>
        <v>0</v>
      </c>
      <c r="BJ196" s="18" t="s">
        <v>86</v>
      </c>
      <c r="BK196" s="199">
        <f t="shared" si="9"/>
        <v>0</v>
      </c>
      <c r="BL196" s="18" t="s">
        <v>230</v>
      </c>
      <c r="BM196" s="198" t="s">
        <v>358</v>
      </c>
    </row>
    <row r="197" spans="1:65" s="12" customFormat="1" ht="22.75" customHeight="1">
      <c r="B197" s="171"/>
      <c r="C197" s="172"/>
      <c r="D197" s="173" t="s">
        <v>77</v>
      </c>
      <c r="E197" s="185" t="s">
        <v>359</v>
      </c>
      <c r="F197" s="185" t="s">
        <v>360</v>
      </c>
      <c r="G197" s="172"/>
      <c r="H197" s="172"/>
      <c r="I197" s="175"/>
      <c r="J197" s="186">
        <f>BK197</f>
        <v>0</v>
      </c>
      <c r="K197" s="172"/>
      <c r="L197" s="177"/>
      <c r="M197" s="178"/>
      <c r="N197" s="179"/>
      <c r="O197" s="179"/>
      <c r="P197" s="180">
        <f>SUM(P198:P203)</f>
        <v>0</v>
      </c>
      <c r="Q197" s="179"/>
      <c r="R197" s="180">
        <f>SUM(R198:R203)</f>
        <v>4.8339E-2</v>
      </c>
      <c r="S197" s="179"/>
      <c r="T197" s="181">
        <f>SUM(T198:T203)</f>
        <v>0</v>
      </c>
      <c r="AR197" s="182" t="s">
        <v>88</v>
      </c>
      <c r="AT197" s="183" t="s">
        <v>77</v>
      </c>
      <c r="AU197" s="183" t="s">
        <v>86</v>
      </c>
      <c r="AY197" s="182" t="s">
        <v>144</v>
      </c>
      <c r="BK197" s="184">
        <f>SUM(BK198:BK203)</f>
        <v>0</v>
      </c>
    </row>
    <row r="198" spans="1:65" s="2" customFormat="1" ht="62.5" customHeight="1">
      <c r="A198" s="35"/>
      <c r="B198" s="36"/>
      <c r="C198" s="187" t="s">
        <v>292</v>
      </c>
      <c r="D198" s="187" t="s">
        <v>147</v>
      </c>
      <c r="E198" s="188" t="s">
        <v>362</v>
      </c>
      <c r="F198" s="189" t="s">
        <v>363</v>
      </c>
      <c r="G198" s="190" t="s">
        <v>150</v>
      </c>
      <c r="H198" s="191">
        <v>13.1</v>
      </c>
      <c r="I198" s="192"/>
      <c r="J198" s="193">
        <f>ROUND(I198*H198,2)</f>
        <v>0</v>
      </c>
      <c r="K198" s="189" t="s">
        <v>1</v>
      </c>
      <c r="L198" s="40"/>
      <c r="M198" s="194" t="s">
        <v>1</v>
      </c>
      <c r="N198" s="195" t="s">
        <v>43</v>
      </c>
      <c r="O198" s="72"/>
      <c r="P198" s="196">
        <f>O198*H198</f>
        <v>0</v>
      </c>
      <c r="Q198" s="196">
        <v>3.6900000000000001E-3</v>
      </c>
      <c r="R198" s="196">
        <f>Q198*H198</f>
        <v>4.8339E-2</v>
      </c>
      <c r="S198" s="196">
        <v>0</v>
      </c>
      <c r="T198" s="19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230</v>
      </c>
      <c r="AT198" s="198" t="s">
        <v>147</v>
      </c>
      <c r="AU198" s="198" t="s">
        <v>88</v>
      </c>
      <c r="AY198" s="18" t="s">
        <v>144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86</v>
      </c>
      <c r="BK198" s="199">
        <f>ROUND(I198*H198,2)</f>
        <v>0</v>
      </c>
      <c r="BL198" s="18" t="s">
        <v>230</v>
      </c>
      <c r="BM198" s="198" t="s">
        <v>726</v>
      </c>
    </row>
    <row r="199" spans="1:65" s="13" customFormat="1" ht="10">
      <c r="B199" s="200"/>
      <c r="C199" s="201"/>
      <c r="D199" s="202" t="s">
        <v>154</v>
      </c>
      <c r="E199" s="203" t="s">
        <v>1</v>
      </c>
      <c r="F199" s="204" t="s">
        <v>365</v>
      </c>
      <c r="G199" s="201"/>
      <c r="H199" s="203" t="s">
        <v>1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154</v>
      </c>
      <c r="AU199" s="210" t="s">
        <v>88</v>
      </c>
      <c r="AV199" s="13" t="s">
        <v>86</v>
      </c>
      <c r="AW199" s="13" t="s">
        <v>34</v>
      </c>
      <c r="AX199" s="13" t="s">
        <v>78</v>
      </c>
      <c r="AY199" s="210" t="s">
        <v>144</v>
      </c>
    </row>
    <row r="200" spans="1:65" s="13" customFormat="1" ht="10">
      <c r="B200" s="200"/>
      <c r="C200" s="201"/>
      <c r="D200" s="202" t="s">
        <v>154</v>
      </c>
      <c r="E200" s="203" t="s">
        <v>1</v>
      </c>
      <c r="F200" s="204" t="s">
        <v>366</v>
      </c>
      <c r="G200" s="201"/>
      <c r="H200" s="203" t="s">
        <v>1</v>
      </c>
      <c r="I200" s="205"/>
      <c r="J200" s="201"/>
      <c r="K200" s="201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154</v>
      </c>
      <c r="AU200" s="210" t="s">
        <v>88</v>
      </c>
      <c r="AV200" s="13" t="s">
        <v>86</v>
      </c>
      <c r="AW200" s="13" t="s">
        <v>34</v>
      </c>
      <c r="AX200" s="13" t="s">
        <v>78</v>
      </c>
      <c r="AY200" s="210" t="s">
        <v>144</v>
      </c>
    </row>
    <row r="201" spans="1:65" s="14" customFormat="1" ht="10">
      <c r="B201" s="211"/>
      <c r="C201" s="212"/>
      <c r="D201" s="202" t="s">
        <v>154</v>
      </c>
      <c r="E201" s="213" t="s">
        <v>1</v>
      </c>
      <c r="F201" s="214" t="s">
        <v>716</v>
      </c>
      <c r="G201" s="212"/>
      <c r="H201" s="215">
        <v>13.1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154</v>
      </c>
      <c r="AU201" s="221" t="s">
        <v>88</v>
      </c>
      <c r="AV201" s="14" t="s">
        <v>88</v>
      </c>
      <c r="AW201" s="14" t="s">
        <v>34</v>
      </c>
      <c r="AX201" s="14" t="s">
        <v>86</v>
      </c>
      <c r="AY201" s="221" t="s">
        <v>144</v>
      </c>
    </row>
    <row r="202" spans="1:65" s="2" customFormat="1" ht="22.9" customHeight="1">
      <c r="A202" s="35"/>
      <c r="B202" s="36"/>
      <c r="C202" s="187" t="s">
        <v>296</v>
      </c>
      <c r="D202" s="187" t="s">
        <v>147</v>
      </c>
      <c r="E202" s="188" t="s">
        <v>683</v>
      </c>
      <c r="F202" s="189" t="s">
        <v>684</v>
      </c>
      <c r="G202" s="190" t="s">
        <v>245</v>
      </c>
      <c r="H202" s="191">
        <v>4.8000000000000001E-2</v>
      </c>
      <c r="I202" s="192"/>
      <c r="J202" s="193">
        <f>ROUND(I202*H202,2)</f>
        <v>0</v>
      </c>
      <c r="K202" s="189" t="s">
        <v>151</v>
      </c>
      <c r="L202" s="40"/>
      <c r="M202" s="194" t="s">
        <v>1</v>
      </c>
      <c r="N202" s="195" t="s">
        <v>43</v>
      </c>
      <c r="O202" s="72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8" t="s">
        <v>230</v>
      </c>
      <c r="AT202" s="198" t="s">
        <v>147</v>
      </c>
      <c r="AU202" s="198" t="s">
        <v>88</v>
      </c>
      <c r="AY202" s="18" t="s">
        <v>144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8" t="s">
        <v>86</v>
      </c>
      <c r="BK202" s="199">
        <f>ROUND(I202*H202,2)</f>
        <v>0</v>
      </c>
      <c r="BL202" s="18" t="s">
        <v>230</v>
      </c>
      <c r="BM202" s="198" t="s">
        <v>377</v>
      </c>
    </row>
    <row r="203" spans="1:65" s="2" customFormat="1" ht="22.9" customHeight="1">
      <c r="A203" s="35"/>
      <c r="B203" s="36"/>
      <c r="C203" s="187" t="s">
        <v>300</v>
      </c>
      <c r="D203" s="187" t="s">
        <v>147</v>
      </c>
      <c r="E203" s="188" t="s">
        <v>379</v>
      </c>
      <c r="F203" s="189" t="s">
        <v>380</v>
      </c>
      <c r="G203" s="190" t="s">
        <v>245</v>
      </c>
      <c r="H203" s="191">
        <v>4.8000000000000001E-2</v>
      </c>
      <c r="I203" s="192"/>
      <c r="J203" s="193">
        <f>ROUND(I203*H203,2)</f>
        <v>0</v>
      </c>
      <c r="K203" s="189" t="s">
        <v>151</v>
      </c>
      <c r="L203" s="40"/>
      <c r="M203" s="194" t="s">
        <v>1</v>
      </c>
      <c r="N203" s="195" t="s">
        <v>43</v>
      </c>
      <c r="O203" s="72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8" t="s">
        <v>230</v>
      </c>
      <c r="AT203" s="198" t="s">
        <v>147</v>
      </c>
      <c r="AU203" s="198" t="s">
        <v>88</v>
      </c>
      <c r="AY203" s="18" t="s">
        <v>144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8" t="s">
        <v>86</v>
      </c>
      <c r="BK203" s="199">
        <f>ROUND(I203*H203,2)</f>
        <v>0</v>
      </c>
      <c r="BL203" s="18" t="s">
        <v>230</v>
      </c>
      <c r="BM203" s="198" t="s">
        <v>381</v>
      </c>
    </row>
    <row r="204" spans="1:65" s="12" customFormat="1" ht="22.75" customHeight="1">
      <c r="B204" s="171"/>
      <c r="C204" s="172"/>
      <c r="D204" s="173" t="s">
        <v>77</v>
      </c>
      <c r="E204" s="185" t="s">
        <v>382</v>
      </c>
      <c r="F204" s="185" t="s">
        <v>383</v>
      </c>
      <c r="G204" s="172"/>
      <c r="H204" s="172"/>
      <c r="I204" s="175"/>
      <c r="J204" s="186">
        <f>BK204</f>
        <v>0</v>
      </c>
      <c r="K204" s="172"/>
      <c r="L204" s="177"/>
      <c r="M204" s="178"/>
      <c r="N204" s="179"/>
      <c r="O204" s="179"/>
      <c r="P204" s="180">
        <f>SUM(P205:P220)</f>
        <v>0</v>
      </c>
      <c r="Q204" s="179"/>
      <c r="R204" s="180">
        <f>SUM(R205:R220)</f>
        <v>2.6935999999999998E-2</v>
      </c>
      <c r="S204" s="179"/>
      <c r="T204" s="181">
        <f>SUM(T205:T220)</f>
        <v>4.4299999999999999E-2</v>
      </c>
      <c r="AR204" s="182" t="s">
        <v>88</v>
      </c>
      <c r="AT204" s="183" t="s">
        <v>77</v>
      </c>
      <c r="AU204" s="183" t="s">
        <v>86</v>
      </c>
      <c r="AY204" s="182" t="s">
        <v>144</v>
      </c>
      <c r="BK204" s="184">
        <f>SUM(BK205:BK220)</f>
        <v>0</v>
      </c>
    </row>
    <row r="205" spans="1:65" s="2" customFormat="1" ht="22.9" customHeight="1">
      <c r="A205" s="35"/>
      <c r="B205" s="36"/>
      <c r="C205" s="187" t="s">
        <v>304</v>
      </c>
      <c r="D205" s="187" t="s">
        <v>147</v>
      </c>
      <c r="E205" s="188" t="s">
        <v>385</v>
      </c>
      <c r="F205" s="189" t="s">
        <v>386</v>
      </c>
      <c r="G205" s="190" t="s">
        <v>189</v>
      </c>
      <c r="H205" s="191">
        <v>3</v>
      </c>
      <c r="I205" s="192"/>
      <c r="J205" s="193">
        <f>ROUND(I205*H205,2)</f>
        <v>0</v>
      </c>
      <c r="K205" s="189" t="s">
        <v>151</v>
      </c>
      <c r="L205" s="40"/>
      <c r="M205" s="194" t="s">
        <v>1</v>
      </c>
      <c r="N205" s="195" t="s">
        <v>43</v>
      </c>
      <c r="O205" s="72"/>
      <c r="P205" s="196">
        <f>O205*H205</f>
        <v>0</v>
      </c>
      <c r="Q205" s="196">
        <v>0</v>
      </c>
      <c r="R205" s="196">
        <f>Q205*H205</f>
        <v>0</v>
      </c>
      <c r="S205" s="196">
        <v>5.0000000000000001E-3</v>
      </c>
      <c r="T205" s="197">
        <f>S205*H205</f>
        <v>1.4999999999999999E-2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8" t="s">
        <v>230</v>
      </c>
      <c r="AT205" s="198" t="s">
        <v>147</v>
      </c>
      <c r="AU205" s="198" t="s">
        <v>88</v>
      </c>
      <c r="AY205" s="18" t="s">
        <v>144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8" t="s">
        <v>86</v>
      </c>
      <c r="BK205" s="199">
        <f>ROUND(I205*H205,2)</f>
        <v>0</v>
      </c>
      <c r="BL205" s="18" t="s">
        <v>230</v>
      </c>
      <c r="BM205" s="198" t="s">
        <v>387</v>
      </c>
    </row>
    <row r="206" spans="1:65" s="2" customFormat="1" ht="22.9" customHeight="1">
      <c r="A206" s="35"/>
      <c r="B206" s="36"/>
      <c r="C206" s="187" t="s">
        <v>290</v>
      </c>
      <c r="D206" s="187" t="s">
        <v>147</v>
      </c>
      <c r="E206" s="188" t="s">
        <v>389</v>
      </c>
      <c r="F206" s="189" t="s">
        <v>390</v>
      </c>
      <c r="G206" s="190" t="s">
        <v>189</v>
      </c>
      <c r="H206" s="191">
        <v>1</v>
      </c>
      <c r="I206" s="192"/>
      <c r="J206" s="193">
        <f>ROUND(I206*H206,2)</f>
        <v>0</v>
      </c>
      <c r="K206" s="189" t="s">
        <v>151</v>
      </c>
      <c r="L206" s="40"/>
      <c r="M206" s="194" t="s">
        <v>1</v>
      </c>
      <c r="N206" s="195" t="s">
        <v>43</v>
      </c>
      <c r="O206" s="72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8" t="s">
        <v>230</v>
      </c>
      <c r="AT206" s="198" t="s">
        <v>147</v>
      </c>
      <c r="AU206" s="198" t="s">
        <v>88</v>
      </c>
      <c r="AY206" s="18" t="s">
        <v>144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8" t="s">
        <v>86</v>
      </c>
      <c r="BK206" s="199">
        <f>ROUND(I206*H206,2)</f>
        <v>0</v>
      </c>
      <c r="BL206" s="18" t="s">
        <v>230</v>
      </c>
      <c r="BM206" s="198" t="s">
        <v>391</v>
      </c>
    </row>
    <row r="207" spans="1:65" s="14" customFormat="1" ht="10">
      <c r="B207" s="211"/>
      <c r="C207" s="212"/>
      <c r="D207" s="202" t="s">
        <v>154</v>
      </c>
      <c r="E207" s="213" t="s">
        <v>1</v>
      </c>
      <c r="F207" s="214" t="s">
        <v>392</v>
      </c>
      <c r="G207" s="212"/>
      <c r="H207" s="215">
        <v>1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154</v>
      </c>
      <c r="AU207" s="221" t="s">
        <v>88</v>
      </c>
      <c r="AV207" s="14" t="s">
        <v>88</v>
      </c>
      <c r="AW207" s="14" t="s">
        <v>34</v>
      </c>
      <c r="AX207" s="14" t="s">
        <v>86</v>
      </c>
      <c r="AY207" s="221" t="s">
        <v>144</v>
      </c>
    </row>
    <row r="208" spans="1:65" s="2" customFormat="1" ht="22.9" customHeight="1">
      <c r="A208" s="35"/>
      <c r="B208" s="36"/>
      <c r="C208" s="244" t="s">
        <v>311</v>
      </c>
      <c r="D208" s="244" t="s">
        <v>287</v>
      </c>
      <c r="E208" s="245" t="s">
        <v>394</v>
      </c>
      <c r="F208" s="246" t="s">
        <v>395</v>
      </c>
      <c r="G208" s="247" t="s">
        <v>189</v>
      </c>
      <c r="H208" s="248">
        <v>1</v>
      </c>
      <c r="I208" s="249"/>
      <c r="J208" s="250">
        <f>ROUND(I208*H208,2)</f>
        <v>0</v>
      </c>
      <c r="K208" s="246" t="s">
        <v>151</v>
      </c>
      <c r="L208" s="251"/>
      <c r="M208" s="252" t="s">
        <v>1</v>
      </c>
      <c r="N208" s="253" t="s">
        <v>43</v>
      </c>
      <c r="O208" s="72"/>
      <c r="P208" s="196">
        <f>O208*H208</f>
        <v>0</v>
      </c>
      <c r="Q208" s="196">
        <v>1.6E-2</v>
      </c>
      <c r="R208" s="196">
        <f>Q208*H208</f>
        <v>1.6E-2</v>
      </c>
      <c r="S208" s="196">
        <v>0</v>
      </c>
      <c r="T208" s="19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8" t="s">
        <v>290</v>
      </c>
      <c r="AT208" s="198" t="s">
        <v>287</v>
      </c>
      <c r="AU208" s="198" t="s">
        <v>88</v>
      </c>
      <c r="AY208" s="18" t="s">
        <v>144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8" t="s">
        <v>86</v>
      </c>
      <c r="BK208" s="199">
        <f>ROUND(I208*H208,2)</f>
        <v>0</v>
      </c>
      <c r="BL208" s="18" t="s">
        <v>230</v>
      </c>
      <c r="BM208" s="198" t="s">
        <v>396</v>
      </c>
    </row>
    <row r="209" spans="1:65" s="2" customFormat="1" ht="22.9" customHeight="1">
      <c r="A209" s="35"/>
      <c r="B209" s="36"/>
      <c r="C209" s="187" t="s">
        <v>315</v>
      </c>
      <c r="D209" s="187" t="s">
        <v>147</v>
      </c>
      <c r="E209" s="188" t="s">
        <v>398</v>
      </c>
      <c r="F209" s="189" t="s">
        <v>399</v>
      </c>
      <c r="G209" s="190" t="s">
        <v>189</v>
      </c>
      <c r="H209" s="191">
        <v>1</v>
      </c>
      <c r="I209" s="192"/>
      <c r="J209" s="193">
        <f>ROUND(I209*H209,2)</f>
        <v>0</v>
      </c>
      <c r="K209" s="189" t="s">
        <v>151</v>
      </c>
      <c r="L209" s="40"/>
      <c r="M209" s="194" t="s">
        <v>1</v>
      </c>
      <c r="N209" s="195" t="s">
        <v>43</v>
      </c>
      <c r="O209" s="72"/>
      <c r="P209" s="196">
        <f>O209*H209</f>
        <v>0</v>
      </c>
      <c r="Q209" s="196">
        <v>4.0000000000000001E-3</v>
      </c>
      <c r="R209" s="196">
        <f>Q209*H209</f>
        <v>4.0000000000000001E-3</v>
      </c>
      <c r="S209" s="196">
        <v>0</v>
      </c>
      <c r="T209" s="19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8" t="s">
        <v>230</v>
      </c>
      <c r="AT209" s="198" t="s">
        <v>147</v>
      </c>
      <c r="AU209" s="198" t="s">
        <v>88</v>
      </c>
      <c r="AY209" s="18" t="s">
        <v>144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8" t="s">
        <v>86</v>
      </c>
      <c r="BK209" s="199">
        <f>ROUND(I209*H209,2)</f>
        <v>0</v>
      </c>
      <c r="BL209" s="18" t="s">
        <v>230</v>
      </c>
      <c r="BM209" s="198" t="s">
        <v>727</v>
      </c>
    </row>
    <row r="210" spans="1:65" s="2" customFormat="1" ht="14.5" customHeight="1">
      <c r="A210" s="35"/>
      <c r="B210" s="36"/>
      <c r="C210" s="187" t="s">
        <v>319</v>
      </c>
      <c r="D210" s="187" t="s">
        <v>147</v>
      </c>
      <c r="E210" s="188" t="s">
        <v>402</v>
      </c>
      <c r="F210" s="189" t="s">
        <v>403</v>
      </c>
      <c r="G210" s="190" t="s">
        <v>189</v>
      </c>
      <c r="H210" s="191">
        <v>1</v>
      </c>
      <c r="I210" s="192"/>
      <c r="J210" s="193">
        <f>ROUND(I210*H210,2)</f>
        <v>0</v>
      </c>
      <c r="K210" s="189" t="s">
        <v>151</v>
      </c>
      <c r="L210" s="40"/>
      <c r="M210" s="194" t="s">
        <v>1</v>
      </c>
      <c r="N210" s="195" t="s">
        <v>43</v>
      </c>
      <c r="O210" s="72"/>
      <c r="P210" s="196">
        <f>O210*H210</f>
        <v>0</v>
      </c>
      <c r="Q210" s="196">
        <v>0</v>
      </c>
      <c r="R210" s="196">
        <f>Q210*H210</f>
        <v>0</v>
      </c>
      <c r="S210" s="196">
        <v>1.8E-3</v>
      </c>
      <c r="T210" s="197">
        <f>S210*H210</f>
        <v>1.8E-3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8" t="s">
        <v>230</v>
      </c>
      <c r="AT210" s="198" t="s">
        <v>147</v>
      </c>
      <c r="AU210" s="198" t="s">
        <v>88</v>
      </c>
      <c r="AY210" s="18" t="s">
        <v>144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8" t="s">
        <v>86</v>
      </c>
      <c r="BK210" s="199">
        <f>ROUND(I210*H210,2)</f>
        <v>0</v>
      </c>
      <c r="BL210" s="18" t="s">
        <v>230</v>
      </c>
      <c r="BM210" s="198" t="s">
        <v>404</v>
      </c>
    </row>
    <row r="211" spans="1:65" s="2" customFormat="1" ht="22.9" customHeight="1">
      <c r="A211" s="35"/>
      <c r="B211" s="36"/>
      <c r="C211" s="187" t="s">
        <v>325</v>
      </c>
      <c r="D211" s="187" t="s">
        <v>147</v>
      </c>
      <c r="E211" s="188" t="s">
        <v>406</v>
      </c>
      <c r="F211" s="189" t="s">
        <v>407</v>
      </c>
      <c r="G211" s="190" t="s">
        <v>189</v>
      </c>
      <c r="H211" s="191">
        <v>1</v>
      </c>
      <c r="I211" s="192"/>
      <c r="J211" s="193">
        <f>ROUND(I211*H211,2)</f>
        <v>0</v>
      </c>
      <c r="K211" s="189" t="s">
        <v>151</v>
      </c>
      <c r="L211" s="40"/>
      <c r="M211" s="194" t="s">
        <v>1</v>
      </c>
      <c r="N211" s="195" t="s">
        <v>43</v>
      </c>
      <c r="O211" s="72"/>
      <c r="P211" s="196">
        <f>O211*H211</f>
        <v>0</v>
      </c>
      <c r="Q211" s="196">
        <v>0</v>
      </c>
      <c r="R211" s="196">
        <f>Q211*H211</f>
        <v>0</v>
      </c>
      <c r="S211" s="196">
        <v>3.5000000000000001E-3</v>
      </c>
      <c r="T211" s="197">
        <f>S211*H211</f>
        <v>3.5000000000000001E-3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8" t="s">
        <v>230</v>
      </c>
      <c r="AT211" s="198" t="s">
        <v>147</v>
      </c>
      <c r="AU211" s="198" t="s">
        <v>88</v>
      </c>
      <c r="AY211" s="18" t="s">
        <v>144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8" t="s">
        <v>86</v>
      </c>
      <c r="BK211" s="199">
        <f>ROUND(I211*H211,2)</f>
        <v>0</v>
      </c>
      <c r="BL211" s="18" t="s">
        <v>230</v>
      </c>
      <c r="BM211" s="198" t="s">
        <v>728</v>
      </c>
    </row>
    <row r="212" spans="1:65" s="14" customFormat="1" ht="10">
      <c r="B212" s="211"/>
      <c r="C212" s="212"/>
      <c r="D212" s="202" t="s">
        <v>154</v>
      </c>
      <c r="E212" s="213" t="s">
        <v>1</v>
      </c>
      <c r="F212" s="214" t="s">
        <v>409</v>
      </c>
      <c r="G212" s="212"/>
      <c r="H212" s="215">
        <v>1</v>
      </c>
      <c r="I212" s="216"/>
      <c r="J212" s="212"/>
      <c r="K212" s="212"/>
      <c r="L212" s="217"/>
      <c r="M212" s="218"/>
      <c r="N212" s="219"/>
      <c r="O212" s="219"/>
      <c r="P212" s="219"/>
      <c r="Q212" s="219"/>
      <c r="R212" s="219"/>
      <c r="S212" s="219"/>
      <c r="T212" s="220"/>
      <c r="AT212" s="221" t="s">
        <v>154</v>
      </c>
      <c r="AU212" s="221" t="s">
        <v>88</v>
      </c>
      <c r="AV212" s="14" t="s">
        <v>88</v>
      </c>
      <c r="AW212" s="14" t="s">
        <v>34</v>
      </c>
      <c r="AX212" s="14" t="s">
        <v>86</v>
      </c>
      <c r="AY212" s="221" t="s">
        <v>144</v>
      </c>
    </row>
    <row r="213" spans="1:65" s="2" customFormat="1" ht="22.9" customHeight="1">
      <c r="A213" s="35"/>
      <c r="B213" s="36"/>
      <c r="C213" s="187" t="s">
        <v>331</v>
      </c>
      <c r="D213" s="187" t="s">
        <v>147</v>
      </c>
      <c r="E213" s="188" t="s">
        <v>411</v>
      </c>
      <c r="F213" s="189" t="s">
        <v>412</v>
      </c>
      <c r="G213" s="190" t="s">
        <v>189</v>
      </c>
      <c r="H213" s="191">
        <v>1</v>
      </c>
      <c r="I213" s="192"/>
      <c r="J213" s="193">
        <f>ROUND(I213*H213,2)</f>
        <v>0</v>
      </c>
      <c r="K213" s="189" t="s">
        <v>151</v>
      </c>
      <c r="L213" s="40"/>
      <c r="M213" s="194" t="s">
        <v>1</v>
      </c>
      <c r="N213" s="195" t="s">
        <v>43</v>
      </c>
      <c r="O213" s="72"/>
      <c r="P213" s="196">
        <f>O213*H213</f>
        <v>0</v>
      </c>
      <c r="Q213" s="196">
        <v>0</v>
      </c>
      <c r="R213" s="196">
        <f>Q213*H213</f>
        <v>0</v>
      </c>
      <c r="S213" s="196">
        <v>2.4E-2</v>
      </c>
      <c r="T213" s="197">
        <f>S213*H213</f>
        <v>2.4E-2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8" t="s">
        <v>230</v>
      </c>
      <c r="AT213" s="198" t="s">
        <v>147</v>
      </c>
      <c r="AU213" s="198" t="s">
        <v>88</v>
      </c>
      <c r="AY213" s="18" t="s">
        <v>144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8" t="s">
        <v>86</v>
      </c>
      <c r="BK213" s="199">
        <f>ROUND(I213*H213,2)</f>
        <v>0</v>
      </c>
      <c r="BL213" s="18" t="s">
        <v>230</v>
      </c>
      <c r="BM213" s="198" t="s">
        <v>413</v>
      </c>
    </row>
    <row r="214" spans="1:65" s="2" customFormat="1" ht="22.9" customHeight="1">
      <c r="A214" s="35"/>
      <c r="B214" s="36"/>
      <c r="C214" s="187" t="s">
        <v>335</v>
      </c>
      <c r="D214" s="187" t="s">
        <v>147</v>
      </c>
      <c r="E214" s="188" t="s">
        <v>415</v>
      </c>
      <c r="F214" s="189" t="s">
        <v>416</v>
      </c>
      <c r="G214" s="190" t="s">
        <v>189</v>
      </c>
      <c r="H214" s="191">
        <v>3</v>
      </c>
      <c r="I214" s="192"/>
      <c r="J214" s="193">
        <f>ROUND(I214*H214,2)</f>
        <v>0</v>
      </c>
      <c r="K214" s="189" t="s">
        <v>151</v>
      </c>
      <c r="L214" s="40"/>
      <c r="M214" s="194" t="s">
        <v>1</v>
      </c>
      <c r="N214" s="195" t="s">
        <v>43</v>
      </c>
      <c r="O214" s="72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8" t="s">
        <v>230</v>
      </c>
      <c r="AT214" s="198" t="s">
        <v>147</v>
      </c>
      <c r="AU214" s="198" t="s">
        <v>88</v>
      </c>
      <c r="AY214" s="18" t="s">
        <v>144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8" t="s">
        <v>86</v>
      </c>
      <c r="BK214" s="199">
        <f>ROUND(I214*H214,2)</f>
        <v>0</v>
      </c>
      <c r="BL214" s="18" t="s">
        <v>230</v>
      </c>
      <c r="BM214" s="198" t="s">
        <v>417</v>
      </c>
    </row>
    <row r="215" spans="1:65" s="14" customFormat="1" ht="10">
      <c r="B215" s="211"/>
      <c r="C215" s="212"/>
      <c r="D215" s="202" t="s">
        <v>154</v>
      </c>
      <c r="E215" s="213" t="s">
        <v>1</v>
      </c>
      <c r="F215" s="214" t="s">
        <v>687</v>
      </c>
      <c r="G215" s="212"/>
      <c r="H215" s="215">
        <v>3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154</v>
      </c>
      <c r="AU215" s="221" t="s">
        <v>88</v>
      </c>
      <c r="AV215" s="14" t="s">
        <v>88</v>
      </c>
      <c r="AW215" s="14" t="s">
        <v>34</v>
      </c>
      <c r="AX215" s="14" t="s">
        <v>86</v>
      </c>
      <c r="AY215" s="221" t="s">
        <v>144</v>
      </c>
    </row>
    <row r="216" spans="1:65" s="2" customFormat="1" ht="20.5" customHeight="1">
      <c r="A216" s="35"/>
      <c r="B216" s="36"/>
      <c r="C216" s="244" t="s">
        <v>339</v>
      </c>
      <c r="D216" s="244" t="s">
        <v>287</v>
      </c>
      <c r="E216" s="245" t="s">
        <v>420</v>
      </c>
      <c r="F216" s="246" t="s">
        <v>421</v>
      </c>
      <c r="G216" s="247" t="s">
        <v>422</v>
      </c>
      <c r="H216" s="248">
        <v>3.52</v>
      </c>
      <c r="I216" s="249"/>
      <c r="J216" s="250">
        <f>ROUND(I216*H216,2)</f>
        <v>0</v>
      </c>
      <c r="K216" s="246" t="s">
        <v>151</v>
      </c>
      <c r="L216" s="251"/>
      <c r="M216" s="252" t="s">
        <v>1</v>
      </c>
      <c r="N216" s="253" t="s">
        <v>43</v>
      </c>
      <c r="O216" s="72"/>
      <c r="P216" s="196">
        <f>O216*H216</f>
        <v>0</v>
      </c>
      <c r="Q216" s="196">
        <v>1.8E-3</v>
      </c>
      <c r="R216" s="196">
        <f>Q216*H216</f>
        <v>6.3359999999999996E-3</v>
      </c>
      <c r="S216" s="196">
        <v>0</v>
      </c>
      <c r="T216" s="19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8" t="s">
        <v>290</v>
      </c>
      <c r="AT216" s="198" t="s">
        <v>287</v>
      </c>
      <c r="AU216" s="198" t="s">
        <v>88</v>
      </c>
      <c r="AY216" s="18" t="s">
        <v>144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8" t="s">
        <v>86</v>
      </c>
      <c r="BK216" s="199">
        <f>ROUND(I216*H216,2)</f>
        <v>0</v>
      </c>
      <c r="BL216" s="18" t="s">
        <v>230</v>
      </c>
      <c r="BM216" s="198" t="s">
        <v>423</v>
      </c>
    </row>
    <row r="217" spans="1:65" s="14" customFormat="1" ht="10">
      <c r="B217" s="211"/>
      <c r="C217" s="212"/>
      <c r="D217" s="202" t="s">
        <v>154</v>
      </c>
      <c r="E217" s="213" t="s">
        <v>1</v>
      </c>
      <c r="F217" s="214" t="s">
        <v>729</v>
      </c>
      <c r="G217" s="212"/>
      <c r="H217" s="215">
        <v>3.52</v>
      </c>
      <c r="I217" s="216"/>
      <c r="J217" s="212"/>
      <c r="K217" s="212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154</v>
      </c>
      <c r="AU217" s="221" t="s">
        <v>88</v>
      </c>
      <c r="AV217" s="14" t="s">
        <v>88</v>
      </c>
      <c r="AW217" s="14" t="s">
        <v>34</v>
      </c>
      <c r="AX217" s="14" t="s">
        <v>86</v>
      </c>
      <c r="AY217" s="221" t="s">
        <v>144</v>
      </c>
    </row>
    <row r="218" spans="1:65" s="2" customFormat="1" ht="14.5" customHeight="1">
      <c r="A218" s="35"/>
      <c r="B218" s="36"/>
      <c r="C218" s="244" t="s">
        <v>343</v>
      </c>
      <c r="D218" s="244" t="s">
        <v>287</v>
      </c>
      <c r="E218" s="245" t="s">
        <v>426</v>
      </c>
      <c r="F218" s="246" t="s">
        <v>427</v>
      </c>
      <c r="G218" s="247" t="s">
        <v>428</v>
      </c>
      <c r="H218" s="248">
        <v>3</v>
      </c>
      <c r="I218" s="249"/>
      <c r="J218" s="250">
        <f>ROUND(I218*H218,2)</f>
        <v>0</v>
      </c>
      <c r="K218" s="246" t="s">
        <v>151</v>
      </c>
      <c r="L218" s="251"/>
      <c r="M218" s="252" t="s">
        <v>1</v>
      </c>
      <c r="N218" s="253" t="s">
        <v>43</v>
      </c>
      <c r="O218" s="72"/>
      <c r="P218" s="196">
        <f>O218*H218</f>
        <v>0</v>
      </c>
      <c r="Q218" s="196">
        <v>2.0000000000000001E-4</v>
      </c>
      <c r="R218" s="196">
        <f>Q218*H218</f>
        <v>6.0000000000000006E-4</v>
      </c>
      <c r="S218" s="196">
        <v>0</v>
      </c>
      <c r="T218" s="19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8" t="s">
        <v>290</v>
      </c>
      <c r="AT218" s="198" t="s">
        <v>287</v>
      </c>
      <c r="AU218" s="198" t="s">
        <v>88</v>
      </c>
      <c r="AY218" s="18" t="s">
        <v>144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8" t="s">
        <v>86</v>
      </c>
      <c r="BK218" s="199">
        <f>ROUND(I218*H218,2)</f>
        <v>0</v>
      </c>
      <c r="BL218" s="18" t="s">
        <v>230</v>
      </c>
      <c r="BM218" s="198" t="s">
        <v>429</v>
      </c>
    </row>
    <row r="219" spans="1:65" s="2" customFormat="1" ht="22.9" customHeight="1">
      <c r="A219" s="35"/>
      <c r="B219" s="36"/>
      <c r="C219" s="187" t="s">
        <v>347</v>
      </c>
      <c r="D219" s="187" t="s">
        <v>147</v>
      </c>
      <c r="E219" s="188" t="s">
        <v>689</v>
      </c>
      <c r="F219" s="189" t="s">
        <v>690</v>
      </c>
      <c r="G219" s="190" t="s">
        <v>245</v>
      </c>
      <c r="H219" s="191">
        <v>2.7E-2</v>
      </c>
      <c r="I219" s="192"/>
      <c r="J219" s="193">
        <f>ROUND(I219*H219,2)</f>
        <v>0</v>
      </c>
      <c r="K219" s="189" t="s">
        <v>151</v>
      </c>
      <c r="L219" s="40"/>
      <c r="M219" s="194" t="s">
        <v>1</v>
      </c>
      <c r="N219" s="195" t="s">
        <v>43</v>
      </c>
      <c r="O219" s="72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8" t="s">
        <v>230</v>
      </c>
      <c r="AT219" s="198" t="s">
        <v>147</v>
      </c>
      <c r="AU219" s="198" t="s">
        <v>88</v>
      </c>
      <c r="AY219" s="18" t="s">
        <v>144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8" t="s">
        <v>86</v>
      </c>
      <c r="BK219" s="199">
        <f>ROUND(I219*H219,2)</f>
        <v>0</v>
      </c>
      <c r="BL219" s="18" t="s">
        <v>230</v>
      </c>
      <c r="BM219" s="198" t="s">
        <v>433</v>
      </c>
    </row>
    <row r="220" spans="1:65" s="2" customFormat="1" ht="22.9" customHeight="1">
      <c r="A220" s="35"/>
      <c r="B220" s="36"/>
      <c r="C220" s="187" t="s">
        <v>351</v>
      </c>
      <c r="D220" s="187" t="s">
        <v>147</v>
      </c>
      <c r="E220" s="188" t="s">
        <v>435</v>
      </c>
      <c r="F220" s="189" t="s">
        <v>436</v>
      </c>
      <c r="G220" s="190" t="s">
        <v>245</v>
      </c>
      <c r="H220" s="191">
        <v>2.7E-2</v>
      </c>
      <c r="I220" s="192"/>
      <c r="J220" s="193">
        <f>ROUND(I220*H220,2)</f>
        <v>0</v>
      </c>
      <c r="K220" s="189" t="s">
        <v>151</v>
      </c>
      <c r="L220" s="40"/>
      <c r="M220" s="194" t="s">
        <v>1</v>
      </c>
      <c r="N220" s="195" t="s">
        <v>43</v>
      </c>
      <c r="O220" s="72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8" t="s">
        <v>230</v>
      </c>
      <c r="AT220" s="198" t="s">
        <v>147</v>
      </c>
      <c r="AU220" s="198" t="s">
        <v>88</v>
      </c>
      <c r="AY220" s="18" t="s">
        <v>144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8" t="s">
        <v>86</v>
      </c>
      <c r="BK220" s="199">
        <f>ROUND(I220*H220,2)</f>
        <v>0</v>
      </c>
      <c r="BL220" s="18" t="s">
        <v>230</v>
      </c>
      <c r="BM220" s="198" t="s">
        <v>437</v>
      </c>
    </row>
    <row r="221" spans="1:65" s="12" customFormat="1" ht="22.75" customHeight="1">
      <c r="B221" s="171"/>
      <c r="C221" s="172"/>
      <c r="D221" s="173" t="s">
        <v>77</v>
      </c>
      <c r="E221" s="185" t="s">
        <v>438</v>
      </c>
      <c r="F221" s="185" t="s">
        <v>439</v>
      </c>
      <c r="G221" s="172"/>
      <c r="H221" s="172"/>
      <c r="I221" s="175"/>
      <c r="J221" s="186">
        <f>BK221</f>
        <v>0</v>
      </c>
      <c r="K221" s="172"/>
      <c r="L221" s="177"/>
      <c r="M221" s="178"/>
      <c r="N221" s="179"/>
      <c r="O221" s="179"/>
      <c r="P221" s="180">
        <f>SUM(P222:P245)</f>
        <v>0</v>
      </c>
      <c r="Q221" s="179"/>
      <c r="R221" s="180">
        <f>SUM(R222:R245)</f>
        <v>0.10900046000000001</v>
      </c>
      <c r="S221" s="179"/>
      <c r="T221" s="181">
        <f>SUM(T222:T245)</f>
        <v>7.6601000000000002E-2</v>
      </c>
      <c r="AR221" s="182" t="s">
        <v>88</v>
      </c>
      <c r="AT221" s="183" t="s">
        <v>77</v>
      </c>
      <c r="AU221" s="183" t="s">
        <v>86</v>
      </c>
      <c r="AY221" s="182" t="s">
        <v>144</v>
      </c>
      <c r="BK221" s="184">
        <f>SUM(BK222:BK245)</f>
        <v>0</v>
      </c>
    </row>
    <row r="222" spans="1:65" s="2" customFormat="1" ht="14.5" customHeight="1">
      <c r="A222" s="35"/>
      <c r="B222" s="36"/>
      <c r="C222" s="187" t="s">
        <v>355</v>
      </c>
      <c r="D222" s="187" t="s">
        <v>147</v>
      </c>
      <c r="E222" s="188" t="s">
        <v>441</v>
      </c>
      <c r="F222" s="189" t="s">
        <v>442</v>
      </c>
      <c r="G222" s="190" t="s">
        <v>150</v>
      </c>
      <c r="H222" s="191">
        <v>13.1</v>
      </c>
      <c r="I222" s="192"/>
      <c r="J222" s="193">
        <f>ROUND(I222*H222,2)</f>
        <v>0</v>
      </c>
      <c r="K222" s="189" t="s">
        <v>151</v>
      </c>
      <c r="L222" s="40"/>
      <c r="M222" s="194" t="s">
        <v>1</v>
      </c>
      <c r="N222" s="195" t="s">
        <v>43</v>
      </c>
      <c r="O222" s="72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8" t="s">
        <v>230</v>
      </c>
      <c r="AT222" s="198" t="s">
        <v>147</v>
      </c>
      <c r="AU222" s="198" t="s">
        <v>88</v>
      </c>
      <c r="AY222" s="18" t="s">
        <v>144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8" t="s">
        <v>86</v>
      </c>
      <c r="BK222" s="199">
        <f>ROUND(I222*H222,2)</f>
        <v>0</v>
      </c>
      <c r="BL222" s="18" t="s">
        <v>230</v>
      </c>
      <c r="BM222" s="198" t="s">
        <v>443</v>
      </c>
    </row>
    <row r="223" spans="1:65" s="14" customFormat="1" ht="10">
      <c r="B223" s="211"/>
      <c r="C223" s="212"/>
      <c r="D223" s="202" t="s">
        <v>154</v>
      </c>
      <c r="E223" s="213" t="s">
        <v>1</v>
      </c>
      <c r="F223" s="214" t="s">
        <v>730</v>
      </c>
      <c r="G223" s="212"/>
      <c r="H223" s="215">
        <v>13.1</v>
      </c>
      <c r="I223" s="216"/>
      <c r="J223" s="212"/>
      <c r="K223" s="212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154</v>
      </c>
      <c r="AU223" s="221" t="s">
        <v>88</v>
      </c>
      <c r="AV223" s="14" t="s">
        <v>88</v>
      </c>
      <c r="AW223" s="14" t="s">
        <v>34</v>
      </c>
      <c r="AX223" s="14" t="s">
        <v>86</v>
      </c>
      <c r="AY223" s="221" t="s">
        <v>144</v>
      </c>
    </row>
    <row r="224" spans="1:65" s="2" customFormat="1" ht="22.9" customHeight="1">
      <c r="A224" s="35"/>
      <c r="B224" s="36"/>
      <c r="C224" s="187" t="s">
        <v>361</v>
      </c>
      <c r="D224" s="187" t="s">
        <v>147</v>
      </c>
      <c r="E224" s="188" t="s">
        <v>446</v>
      </c>
      <c r="F224" s="189" t="s">
        <v>447</v>
      </c>
      <c r="G224" s="190" t="s">
        <v>150</v>
      </c>
      <c r="H224" s="191">
        <v>13.1</v>
      </c>
      <c r="I224" s="192"/>
      <c r="J224" s="193">
        <f>ROUND(I224*H224,2)</f>
        <v>0</v>
      </c>
      <c r="K224" s="189" t="s">
        <v>151</v>
      </c>
      <c r="L224" s="40"/>
      <c r="M224" s="194" t="s">
        <v>1</v>
      </c>
      <c r="N224" s="195" t="s">
        <v>43</v>
      </c>
      <c r="O224" s="72"/>
      <c r="P224" s="196">
        <f>O224*H224</f>
        <v>0</v>
      </c>
      <c r="Q224" s="196">
        <v>3.0000000000000001E-5</v>
      </c>
      <c r="R224" s="196">
        <f>Q224*H224</f>
        <v>3.9300000000000001E-4</v>
      </c>
      <c r="S224" s="196">
        <v>0</v>
      </c>
      <c r="T224" s="19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8" t="s">
        <v>230</v>
      </c>
      <c r="AT224" s="198" t="s">
        <v>147</v>
      </c>
      <c r="AU224" s="198" t="s">
        <v>88</v>
      </c>
      <c r="AY224" s="18" t="s">
        <v>144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8" t="s">
        <v>86</v>
      </c>
      <c r="BK224" s="199">
        <f>ROUND(I224*H224,2)</f>
        <v>0</v>
      </c>
      <c r="BL224" s="18" t="s">
        <v>230</v>
      </c>
      <c r="BM224" s="198" t="s">
        <v>448</v>
      </c>
    </row>
    <row r="225" spans="1:65" s="2" customFormat="1" ht="22.9" customHeight="1">
      <c r="A225" s="35"/>
      <c r="B225" s="36"/>
      <c r="C225" s="187" t="s">
        <v>368</v>
      </c>
      <c r="D225" s="187" t="s">
        <v>147</v>
      </c>
      <c r="E225" s="188" t="s">
        <v>450</v>
      </c>
      <c r="F225" s="189" t="s">
        <v>451</v>
      </c>
      <c r="G225" s="190" t="s">
        <v>150</v>
      </c>
      <c r="H225" s="191">
        <v>13.1</v>
      </c>
      <c r="I225" s="192"/>
      <c r="J225" s="193">
        <f>ROUND(I225*H225,2)</f>
        <v>0</v>
      </c>
      <c r="K225" s="189" t="s">
        <v>151</v>
      </c>
      <c r="L225" s="40"/>
      <c r="M225" s="194" t="s">
        <v>1</v>
      </c>
      <c r="N225" s="195" t="s">
        <v>43</v>
      </c>
      <c r="O225" s="72"/>
      <c r="P225" s="196">
        <f>O225*H225</f>
        <v>0</v>
      </c>
      <c r="Q225" s="196">
        <v>4.5500000000000002E-3</v>
      </c>
      <c r="R225" s="196">
        <f>Q225*H225</f>
        <v>5.9604999999999998E-2</v>
      </c>
      <c r="S225" s="196">
        <v>0</v>
      </c>
      <c r="T225" s="19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8" t="s">
        <v>230</v>
      </c>
      <c r="AT225" s="198" t="s">
        <v>147</v>
      </c>
      <c r="AU225" s="198" t="s">
        <v>88</v>
      </c>
      <c r="AY225" s="18" t="s">
        <v>144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8" t="s">
        <v>86</v>
      </c>
      <c r="BK225" s="199">
        <f>ROUND(I225*H225,2)</f>
        <v>0</v>
      </c>
      <c r="BL225" s="18" t="s">
        <v>230</v>
      </c>
      <c r="BM225" s="198" t="s">
        <v>452</v>
      </c>
    </row>
    <row r="226" spans="1:65" s="2" customFormat="1" ht="22.9" customHeight="1">
      <c r="A226" s="35"/>
      <c r="B226" s="36"/>
      <c r="C226" s="187" t="s">
        <v>374</v>
      </c>
      <c r="D226" s="187" t="s">
        <v>147</v>
      </c>
      <c r="E226" s="188" t="s">
        <v>454</v>
      </c>
      <c r="F226" s="189" t="s">
        <v>455</v>
      </c>
      <c r="G226" s="190" t="s">
        <v>150</v>
      </c>
      <c r="H226" s="191">
        <v>13.1</v>
      </c>
      <c r="I226" s="192"/>
      <c r="J226" s="193">
        <f>ROUND(I226*H226,2)</f>
        <v>0</v>
      </c>
      <c r="K226" s="189" t="s">
        <v>151</v>
      </c>
      <c r="L226" s="40"/>
      <c r="M226" s="194" t="s">
        <v>1</v>
      </c>
      <c r="N226" s="195" t="s">
        <v>43</v>
      </c>
      <c r="O226" s="72"/>
      <c r="P226" s="196">
        <f>O226*H226</f>
        <v>0</v>
      </c>
      <c r="Q226" s="196">
        <v>0</v>
      </c>
      <c r="R226" s="196">
        <f>Q226*H226</f>
        <v>0</v>
      </c>
      <c r="S226" s="196">
        <v>2.5000000000000001E-3</v>
      </c>
      <c r="T226" s="197">
        <f>S226*H226</f>
        <v>3.2750000000000001E-2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8" t="s">
        <v>230</v>
      </c>
      <c r="AT226" s="198" t="s">
        <v>147</v>
      </c>
      <c r="AU226" s="198" t="s">
        <v>88</v>
      </c>
      <c r="AY226" s="18" t="s">
        <v>144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8" t="s">
        <v>86</v>
      </c>
      <c r="BK226" s="199">
        <f>ROUND(I226*H226,2)</f>
        <v>0</v>
      </c>
      <c r="BL226" s="18" t="s">
        <v>230</v>
      </c>
      <c r="BM226" s="198" t="s">
        <v>731</v>
      </c>
    </row>
    <row r="227" spans="1:65" s="14" customFormat="1" ht="10">
      <c r="B227" s="211"/>
      <c r="C227" s="212"/>
      <c r="D227" s="202" t="s">
        <v>154</v>
      </c>
      <c r="E227" s="213" t="s">
        <v>1</v>
      </c>
      <c r="F227" s="214" t="s">
        <v>732</v>
      </c>
      <c r="G227" s="212"/>
      <c r="H227" s="215">
        <v>13.1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154</v>
      </c>
      <c r="AU227" s="221" t="s">
        <v>88</v>
      </c>
      <c r="AV227" s="14" t="s">
        <v>88</v>
      </c>
      <c r="AW227" s="14" t="s">
        <v>34</v>
      </c>
      <c r="AX227" s="14" t="s">
        <v>86</v>
      </c>
      <c r="AY227" s="221" t="s">
        <v>144</v>
      </c>
    </row>
    <row r="228" spans="1:65" s="2" customFormat="1" ht="22.9" customHeight="1">
      <c r="A228" s="35"/>
      <c r="B228" s="36"/>
      <c r="C228" s="187" t="s">
        <v>378</v>
      </c>
      <c r="D228" s="187" t="s">
        <v>147</v>
      </c>
      <c r="E228" s="188" t="s">
        <v>459</v>
      </c>
      <c r="F228" s="189" t="s">
        <v>460</v>
      </c>
      <c r="G228" s="190" t="s">
        <v>150</v>
      </c>
      <c r="H228" s="191">
        <v>13.1</v>
      </c>
      <c r="I228" s="192"/>
      <c r="J228" s="193">
        <f>ROUND(I228*H228,2)</f>
        <v>0</v>
      </c>
      <c r="K228" s="189" t="s">
        <v>151</v>
      </c>
      <c r="L228" s="40"/>
      <c r="M228" s="194" t="s">
        <v>1</v>
      </c>
      <c r="N228" s="195" t="s">
        <v>43</v>
      </c>
      <c r="O228" s="72"/>
      <c r="P228" s="196">
        <f>O228*H228</f>
        <v>0</v>
      </c>
      <c r="Q228" s="196">
        <v>0</v>
      </c>
      <c r="R228" s="196">
        <f>Q228*H228</f>
        <v>0</v>
      </c>
      <c r="S228" s="196">
        <v>3.0000000000000001E-3</v>
      </c>
      <c r="T228" s="197">
        <f>S228*H228</f>
        <v>3.9300000000000002E-2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8" t="s">
        <v>230</v>
      </c>
      <c r="AT228" s="198" t="s">
        <v>147</v>
      </c>
      <c r="AU228" s="198" t="s">
        <v>88</v>
      </c>
      <c r="AY228" s="18" t="s">
        <v>144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8" t="s">
        <v>86</v>
      </c>
      <c r="BK228" s="199">
        <f>ROUND(I228*H228,2)</f>
        <v>0</v>
      </c>
      <c r="BL228" s="18" t="s">
        <v>230</v>
      </c>
      <c r="BM228" s="198" t="s">
        <v>461</v>
      </c>
    </row>
    <row r="229" spans="1:65" s="14" customFormat="1" ht="10">
      <c r="B229" s="211"/>
      <c r="C229" s="212"/>
      <c r="D229" s="202" t="s">
        <v>154</v>
      </c>
      <c r="E229" s="213" t="s">
        <v>1</v>
      </c>
      <c r="F229" s="214" t="s">
        <v>733</v>
      </c>
      <c r="G229" s="212"/>
      <c r="H229" s="215">
        <v>13.1</v>
      </c>
      <c r="I229" s="216"/>
      <c r="J229" s="212"/>
      <c r="K229" s="212"/>
      <c r="L229" s="217"/>
      <c r="M229" s="218"/>
      <c r="N229" s="219"/>
      <c r="O229" s="219"/>
      <c r="P229" s="219"/>
      <c r="Q229" s="219"/>
      <c r="R229" s="219"/>
      <c r="S229" s="219"/>
      <c r="T229" s="220"/>
      <c r="AT229" s="221" t="s">
        <v>154</v>
      </c>
      <c r="AU229" s="221" t="s">
        <v>88</v>
      </c>
      <c r="AV229" s="14" t="s">
        <v>88</v>
      </c>
      <c r="AW229" s="14" t="s">
        <v>34</v>
      </c>
      <c r="AX229" s="14" t="s">
        <v>86</v>
      </c>
      <c r="AY229" s="221" t="s">
        <v>144</v>
      </c>
    </row>
    <row r="230" spans="1:65" s="2" customFormat="1" ht="14.5" customHeight="1">
      <c r="A230" s="35"/>
      <c r="B230" s="36"/>
      <c r="C230" s="187" t="s">
        <v>384</v>
      </c>
      <c r="D230" s="187" t="s">
        <v>147</v>
      </c>
      <c r="E230" s="188" t="s">
        <v>464</v>
      </c>
      <c r="F230" s="189" t="s">
        <v>465</v>
      </c>
      <c r="G230" s="190" t="s">
        <v>150</v>
      </c>
      <c r="H230" s="191">
        <v>13.1</v>
      </c>
      <c r="I230" s="192"/>
      <c r="J230" s="193">
        <f>ROUND(I230*H230,2)</f>
        <v>0</v>
      </c>
      <c r="K230" s="189" t="s">
        <v>151</v>
      </c>
      <c r="L230" s="40"/>
      <c r="M230" s="194" t="s">
        <v>1</v>
      </c>
      <c r="N230" s="195" t="s">
        <v>43</v>
      </c>
      <c r="O230" s="72"/>
      <c r="P230" s="196">
        <f>O230*H230</f>
        <v>0</v>
      </c>
      <c r="Q230" s="196">
        <v>2.9999999999999997E-4</v>
      </c>
      <c r="R230" s="196">
        <f>Q230*H230</f>
        <v>3.9299999999999995E-3</v>
      </c>
      <c r="S230" s="196">
        <v>0</v>
      </c>
      <c r="T230" s="19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8" t="s">
        <v>230</v>
      </c>
      <c r="AT230" s="198" t="s">
        <v>147</v>
      </c>
      <c r="AU230" s="198" t="s">
        <v>88</v>
      </c>
      <c r="AY230" s="18" t="s">
        <v>144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8" t="s">
        <v>86</v>
      </c>
      <c r="BK230" s="199">
        <f>ROUND(I230*H230,2)</f>
        <v>0</v>
      </c>
      <c r="BL230" s="18" t="s">
        <v>230</v>
      </c>
      <c r="BM230" s="198" t="s">
        <v>466</v>
      </c>
    </row>
    <row r="231" spans="1:65" s="14" customFormat="1" ht="10">
      <c r="B231" s="211"/>
      <c r="C231" s="212"/>
      <c r="D231" s="202" t="s">
        <v>154</v>
      </c>
      <c r="E231" s="213" t="s">
        <v>1</v>
      </c>
      <c r="F231" s="214" t="s">
        <v>730</v>
      </c>
      <c r="G231" s="212"/>
      <c r="H231" s="215">
        <v>13.1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154</v>
      </c>
      <c r="AU231" s="221" t="s">
        <v>88</v>
      </c>
      <c r="AV231" s="14" t="s">
        <v>88</v>
      </c>
      <c r="AW231" s="14" t="s">
        <v>34</v>
      </c>
      <c r="AX231" s="14" t="s">
        <v>86</v>
      </c>
      <c r="AY231" s="221" t="s">
        <v>144</v>
      </c>
    </row>
    <row r="232" spans="1:65" s="2" customFormat="1" ht="35.75" customHeight="1">
      <c r="A232" s="35"/>
      <c r="B232" s="36"/>
      <c r="C232" s="244" t="s">
        <v>388</v>
      </c>
      <c r="D232" s="244" t="s">
        <v>287</v>
      </c>
      <c r="E232" s="245" t="s">
        <v>468</v>
      </c>
      <c r="F232" s="246" t="s">
        <v>469</v>
      </c>
      <c r="G232" s="247" t="s">
        <v>150</v>
      </c>
      <c r="H232" s="248">
        <v>14.41</v>
      </c>
      <c r="I232" s="249"/>
      <c r="J232" s="250">
        <f>ROUND(I232*H232,2)</f>
        <v>0</v>
      </c>
      <c r="K232" s="246" t="s">
        <v>151</v>
      </c>
      <c r="L232" s="251"/>
      <c r="M232" s="252" t="s">
        <v>1</v>
      </c>
      <c r="N232" s="253" t="s">
        <v>43</v>
      </c>
      <c r="O232" s="72"/>
      <c r="P232" s="196">
        <f>O232*H232</f>
        <v>0</v>
      </c>
      <c r="Q232" s="196">
        <v>2.8700000000000002E-3</v>
      </c>
      <c r="R232" s="196">
        <f>Q232*H232</f>
        <v>4.1356700000000003E-2</v>
      </c>
      <c r="S232" s="196">
        <v>0</v>
      </c>
      <c r="T232" s="19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8" t="s">
        <v>290</v>
      </c>
      <c r="AT232" s="198" t="s">
        <v>287</v>
      </c>
      <c r="AU232" s="198" t="s">
        <v>88</v>
      </c>
      <c r="AY232" s="18" t="s">
        <v>144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8" t="s">
        <v>86</v>
      </c>
      <c r="BK232" s="199">
        <f>ROUND(I232*H232,2)</f>
        <v>0</v>
      </c>
      <c r="BL232" s="18" t="s">
        <v>230</v>
      </c>
      <c r="BM232" s="198" t="s">
        <v>470</v>
      </c>
    </row>
    <row r="233" spans="1:65" s="14" customFormat="1" ht="10">
      <c r="B233" s="211"/>
      <c r="C233" s="212"/>
      <c r="D233" s="202" t="s">
        <v>154</v>
      </c>
      <c r="E233" s="212"/>
      <c r="F233" s="214" t="s">
        <v>734</v>
      </c>
      <c r="G233" s="212"/>
      <c r="H233" s="215">
        <v>14.41</v>
      </c>
      <c r="I233" s="216"/>
      <c r="J233" s="212"/>
      <c r="K233" s="212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154</v>
      </c>
      <c r="AU233" s="221" t="s">
        <v>88</v>
      </c>
      <c r="AV233" s="14" t="s">
        <v>88</v>
      </c>
      <c r="AW233" s="14" t="s">
        <v>4</v>
      </c>
      <c r="AX233" s="14" t="s">
        <v>86</v>
      </c>
      <c r="AY233" s="221" t="s">
        <v>144</v>
      </c>
    </row>
    <row r="234" spans="1:65" s="2" customFormat="1" ht="22.9" customHeight="1">
      <c r="A234" s="35"/>
      <c r="B234" s="36"/>
      <c r="C234" s="187" t="s">
        <v>393</v>
      </c>
      <c r="D234" s="187" t="s">
        <v>147</v>
      </c>
      <c r="E234" s="188" t="s">
        <v>473</v>
      </c>
      <c r="F234" s="189" t="s">
        <v>474</v>
      </c>
      <c r="G234" s="190" t="s">
        <v>422</v>
      </c>
      <c r="H234" s="191">
        <v>14.41</v>
      </c>
      <c r="I234" s="192"/>
      <c r="J234" s="193">
        <f>ROUND(I234*H234,2)</f>
        <v>0</v>
      </c>
      <c r="K234" s="189" t="s">
        <v>151</v>
      </c>
      <c r="L234" s="40"/>
      <c r="M234" s="194" t="s">
        <v>1</v>
      </c>
      <c r="N234" s="195" t="s">
        <v>43</v>
      </c>
      <c r="O234" s="72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8" t="s">
        <v>230</v>
      </c>
      <c r="AT234" s="198" t="s">
        <v>147</v>
      </c>
      <c r="AU234" s="198" t="s">
        <v>88</v>
      </c>
      <c r="AY234" s="18" t="s">
        <v>144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8" t="s">
        <v>86</v>
      </c>
      <c r="BK234" s="199">
        <f>ROUND(I234*H234,2)</f>
        <v>0</v>
      </c>
      <c r="BL234" s="18" t="s">
        <v>230</v>
      </c>
      <c r="BM234" s="198" t="s">
        <v>694</v>
      </c>
    </row>
    <row r="235" spans="1:65" s="2" customFormat="1" ht="20.5" customHeight="1">
      <c r="A235" s="35"/>
      <c r="B235" s="36"/>
      <c r="C235" s="187" t="s">
        <v>397</v>
      </c>
      <c r="D235" s="187" t="s">
        <v>147</v>
      </c>
      <c r="E235" s="188" t="s">
        <v>477</v>
      </c>
      <c r="F235" s="189" t="s">
        <v>478</v>
      </c>
      <c r="G235" s="190" t="s">
        <v>422</v>
      </c>
      <c r="H235" s="191">
        <v>15.17</v>
      </c>
      <c r="I235" s="192"/>
      <c r="J235" s="193">
        <f>ROUND(I235*H235,2)</f>
        <v>0</v>
      </c>
      <c r="K235" s="189" t="s">
        <v>151</v>
      </c>
      <c r="L235" s="40"/>
      <c r="M235" s="194" t="s">
        <v>1</v>
      </c>
      <c r="N235" s="195" t="s">
        <v>43</v>
      </c>
      <c r="O235" s="72"/>
      <c r="P235" s="196">
        <f>O235*H235</f>
        <v>0</v>
      </c>
      <c r="Q235" s="196">
        <v>0</v>
      </c>
      <c r="R235" s="196">
        <f>Q235*H235</f>
        <v>0</v>
      </c>
      <c r="S235" s="196">
        <v>2.9999999999999997E-4</v>
      </c>
      <c r="T235" s="197">
        <f>S235*H235</f>
        <v>4.5509999999999995E-3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8" t="s">
        <v>230</v>
      </c>
      <c r="AT235" s="198" t="s">
        <v>147</v>
      </c>
      <c r="AU235" s="198" t="s">
        <v>88</v>
      </c>
      <c r="AY235" s="18" t="s">
        <v>144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8" t="s">
        <v>86</v>
      </c>
      <c r="BK235" s="199">
        <f>ROUND(I235*H235,2)</f>
        <v>0</v>
      </c>
      <c r="BL235" s="18" t="s">
        <v>230</v>
      </c>
      <c r="BM235" s="198" t="s">
        <v>479</v>
      </c>
    </row>
    <row r="236" spans="1:65" s="14" customFormat="1" ht="10">
      <c r="B236" s="211"/>
      <c r="C236" s="212"/>
      <c r="D236" s="202" t="s">
        <v>154</v>
      </c>
      <c r="E236" s="213" t="s">
        <v>1</v>
      </c>
      <c r="F236" s="214" t="s">
        <v>735</v>
      </c>
      <c r="G236" s="212"/>
      <c r="H236" s="215">
        <v>15.17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154</v>
      </c>
      <c r="AU236" s="221" t="s">
        <v>88</v>
      </c>
      <c r="AV236" s="14" t="s">
        <v>88</v>
      </c>
      <c r="AW236" s="14" t="s">
        <v>34</v>
      </c>
      <c r="AX236" s="14" t="s">
        <v>86</v>
      </c>
      <c r="AY236" s="221" t="s">
        <v>144</v>
      </c>
    </row>
    <row r="237" spans="1:65" s="2" customFormat="1" ht="14.5" customHeight="1">
      <c r="A237" s="35"/>
      <c r="B237" s="36"/>
      <c r="C237" s="187" t="s">
        <v>401</v>
      </c>
      <c r="D237" s="187" t="s">
        <v>147</v>
      </c>
      <c r="E237" s="188" t="s">
        <v>482</v>
      </c>
      <c r="F237" s="189" t="s">
        <v>483</v>
      </c>
      <c r="G237" s="190" t="s">
        <v>422</v>
      </c>
      <c r="H237" s="191">
        <v>15.17</v>
      </c>
      <c r="I237" s="192"/>
      <c r="J237" s="193">
        <f>ROUND(I237*H237,2)</f>
        <v>0</v>
      </c>
      <c r="K237" s="189" t="s">
        <v>151</v>
      </c>
      <c r="L237" s="40"/>
      <c r="M237" s="194" t="s">
        <v>1</v>
      </c>
      <c r="N237" s="195" t="s">
        <v>43</v>
      </c>
      <c r="O237" s="72"/>
      <c r="P237" s="196">
        <f>O237*H237</f>
        <v>0</v>
      </c>
      <c r="Q237" s="196">
        <v>1.0000000000000001E-5</v>
      </c>
      <c r="R237" s="196">
        <f>Q237*H237</f>
        <v>1.517E-4</v>
      </c>
      <c r="S237" s="196">
        <v>0</v>
      </c>
      <c r="T237" s="19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8" t="s">
        <v>230</v>
      </c>
      <c r="AT237" s="198" t="s">
        <v>147</v>
      </c>
      <c r="AU237" s="198" t="s">
        <v>88</v>
      </c>
      <c r="AY237" s="18" t="s">
        <v>144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8" t="s">
        <v>86</v>
      </c>
      <c r="BK237" s="199">
        <f>ROUND(I237*H237,2)</f>
        <v>0</v>
      </c>
      <c r="BL237" s="18" t="s">
        <v>230</v>
      </c>
      <c r="BM237" s="198" t="s">
        <v>484</v>
      </c>
    </row>
    <row r="238" spans="1:65" s="14" customFormat="1" ht="10">
      <c r="B238" s="211"/>
      <c r="C238" s="212"/>
      <c r="D238" s="202" t="s">
        <v>154</v>
      </c>
      <c r="E238" s="213" t="s">
        <v>1</v>
      </c>
      <c r="F238" s="214" t="s">
        <v>735</v>
      </c>
      <c r="G238" s="212"/>
      <c r="H238" s="215">
        <v>15.17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154</v>
      </c>
      <c r="AU238" s="221" t="s">
        <v>88</v>
      </c>
      <c r="AV238" s="14" t="s">
        <v>88</v>
      </c>
      <c r="AW238" s="14" t="s">
        <v>34</v>
      </c>
      <c r="AX238" s="14" t="s">
        <v>86</v>
      </c>
      <c r="AY238" s="221" t="s">
        <v>144</v>
      </c>
    </row>
    <row r="239" spans="1:65" s="2" customFormat="1" ht="14.5" customHeight="1">
      <c r="A239" s="35"/>
      <c r="B239" s="36"/>
      <c r="C239" s="244" t="s">
        <v>405</v>
      </c>
      <c r="D239" s="244" t="s">
        <v>287</v>
      </c>
      <c r="E239" s="245" t="s">
        <v>487</v>
      </c>
      <c r="F239" s="246" t="s">
        <v>488</v>
      </c>
      <c r="G239" s="247" t="s">
        <v>422</v>
      </c>
      <c r="H239" s="248">
        <v>15.473000000000001</v>
      </c>
      <c r="I239" s="249"/>
      <c r="J239" s="250">
        <f>ROUND(I239*H239,2)</f>
        <v>0</v>
      </c>
      <c r="K239" s="246" t="s">
        <v>151</v>
      </c>
      <c r="L239" s="251"/>
      <c r="M239" s="252" t="s">
        <v>1</v>
      </c>
      <c r="N239" s="253" t="s">
        <v>43</v>
      </c>
      <c r="O239" s="72"/>
      <c r="P239" s="196">
        <f>O239*H239</f>
        <v>0</v>
      </c>
      <c r="Q239" s="196">
        <v>2.2000000000000001E-4</v>
      </c>
      <c r="R239" s="196">
        <f>Q239*H239</f>
        <v>3.4040600000000004E-3</v>
      </c>
      <c r="S239" s="196">
        <v>0</v>
      </c>
      <c r="T239" s="19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8" t="s">
        <v>290</v>
      </c>
      <c r="AT239" s="198" t="s">
        <v>287</v>
      </c>
      <c r="AU239" s="198" t="s">
        <v>88</v>
      </c>
      <c r="AY239" s="18" t="s">
        <v>144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8" t="s">
        <v>86</v>
      </c>
      <c r="BK239" s="199">
        <f>ROUND(I239*H239,2)</f>
        <v>0</v>
      </c>
      <c r="BL239" s="18" t="s">
        <v>230</v>
      </c>
      <c r="BM239" s="198" t="s">
        <v>489</v>
      </c>
    </row>
    <row r="240" spans="1:65" s="14" customFormat="1" ht="10">
      <c r="B240" s="211"/>
      <c r="C240" s="212"/>
      <c r="D240" s="202" t="s">
        <v>154</v>
      </c>
      <c r="E240" s="212"/>
      <c r="F240" s="214" t="s">
        <v>736</v>
      </c>
      <c r="G240" s="212"/>
      <c r="H240" s="215">
        <v>15.473000000000001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154</v>
      </c>
      <c r="AU240" s="221" t="s">
        <v>88</v>
      </c>
      <c r="AV240" s="14" t="s">
        <v>88</v>
      </c>
      <c r="AW240" s="14" t="s">
        <v>4</v>
      </c>
      <c r="AX240" s="14" t="s">
        <v>86</v>
      </c>
      <c r="AY240" s="221" t="s">
        <v>144</v>
      </c>
    </row>
    <row r="241" spans="1:65" s="2" customFormat="1" ht="14.5" customHeight="1">
      <c r="A241" s="35"/>
      <c r="B241" s="36"/>
      <c r="C241" s="187" t="s">
        <v>410</v>
      </c>
      <c r="D241" s="187" t="s">
        <v>147</v>
      </c>
      <c r="E241" s="188" t="s">
        <v>492</v>
      </c>
      <c r="F241" s="189" t="s">
        <v>493</v>
      </c>
      <c r="G241" s="190" t="s">
        <v>422</v>
      </c>
      <c r="H241" s="191">
        <v>0.8</v>
      </c>
      <c r="I241" s="192"/>
      <c r="J241" s="193">
        <f>ROUND(I241*H241,2)</f>
        <v>0</v>
      </c>
      <c r="K241" s="189" t="s">
        <v>151</v>
      </c>
      <c r="L241" s="40"/>
      <c r="M241" s="194" t="s">
        <v>1</v>
      </c>
      <c r="N241" s="195" t="s">
        <v>43</v>
      </c>
      <c r="O241" s="72"/>
      <c r="P241" s="196">
        <f>O241*H241</f>
        <v>0</v>
      </c>
      <c r="Q241" s="196">
        <v>0</v>
      </c>
      <c r="R241" s="196">
        <f>Q241*H241</f>
        <v>0</v>
      </c>
      <c r="S241" s="196">
        <v>0</v>
      </c>
      <c r="T241" s="19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8" t="s">
        <v>230</v>
      </c>
      <c r="AT241" s="198" t="s">
        <v>147</v>
      </c>
      <c r="AU241" s="198" t="s">
        <v>88</v>
      </c>
      <c r="AY241" s="18" t="s">
        <v>144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8" t="s">
        <v>86</v>
      </c>
      <c r="BK241" s="199">
        <f>ROUND(I241*H241,2)</f>
        <v>0</v>
      </c>
      <c r="BL241" s="18" t="s">
        <v>230</v>
      </c>
      <c r="BM241" s="198" t="s">
        <v>737</v>
      </c>
    </row>
    <row r="242" spans="1:65" s="2" customFormat="1" ht="14.5" customHeight="1">
      <c r="A242" s="35"/>
      <c r="B242" s="36"/>
      <c r="C242" s="244" t="s">
        <v>414</v>
      </c>
      <c r="D242" s="244" t="s">
        <v>287</v>
      </c>
      <c r="E242" s="245" t="s">
        <v>496</v>
      </c>
      <c r="F242" s="246" t="s">
        <v>497</v>
      </c>
      <c r="G242" s="247" t="s">
        <v>422</v>
      </c>
      <c r="H242" s="248">
        <v>1</v>
      </c>
      <c r="I242" s="249"/>
      <c r="J242" s="250">
        <f>ROUND(I242*H242,2)</f>
        <v>0</v>
      </c>
      <c r="K242" s="246" t="s">
        <v>1</v>
      </c>
      <c r="L242" s="251"/>
      <c r="M242" s="252" t="s">
        <v>1</v>
      </c>
      <c r="N242" s="253" t="s">
        <v>43</v>
      </c>
      <c r="O242" s="72"/>
      <c r="P242" s="196">
        <f>O242*H242</f>
        <v>0</v>
      </c>
      <c r="Q242" s="196">
        <v>1.6000000000000001E-4</v>
      </c>
      <c r="R242" s="196">
        <f>Q242*H242</f>
        <v>1.6000000000000001E-4</v>
      </c>
      <c r="S242" s="196">
        <v>0</v>
      </c>
      <c r="T242" s="19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8" t="s">
        <v>290</v>
      </c>
      <c r="AT242" s="198" t="s">
        <v>287</v>
      </c>
      <c r="AU242" s="198" t="s">
        <v>88</v>
      </c>
      <c r="AY242" s="18" t="s">
        <v>144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8" t="s">
        <v>86</v>
      </c>
      <c r="BK242" s="199">
        <f>ROUND(I242*H242,2)</f>
        <v>0</v>
      </c>
      <c r="BL242" s="18" t="s">
        <v>230</v>
      </c>
      <c r="BM242" s="198" t="s">
        <v>738</v>
      </c>
    </row>
    <row r="243" spans="1:65" s="2" customFormat="1" ht="14.5" customHeight="1">
      <c r="A243" s="35"/>
      <c r="B243" s="36"/>
      <c r="C243" s="187" t="s">
        <v>419</v>
      </c>
      <c r="D243" s="187" t="s">
        <v>147</v>
      </c>
      <c r="E243" s="188" t="s">
        <v>500</v>
      </c>
      <c r="F243" s="189" t="s">
        <v>501</v>
      </c>
      <c r="G243" s="190" t="s">
        <v>150</v>
      </c>
      <c r="H243" s="191">
        <v>13.1</v>
      </c>
      <c r="I243" s="192"/>
      <c r="J243" s="193">
        <f>ROUND(I243*H243,2)</f>
        <v>0</v>
      </c>
      <c r="K243" s="189" t="s">
        <v>151</v>
      </c>
      <c r="L243" s="40"/>
      <c r="M243" s="194" t="s">
        <v>1</v>
      </c>
      <c r="N243" s="195" t="s">
        <v>43</v>
      </c>
      <c r="O243" s="72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8" t="s">
        <v>230</v>
      </c>
      <c r="AT243" s="198" t="s">
        <v>147</v>
      </c>
      <c r="AU243" s="198" t="s">
        <v>88</v>
      </c>
      <c r="AY243" s="18" t="s">
        <v>144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8" t="s">
        <v>86</v>
      </c>
      <c r="BK243" s="199">
        <f>ROUND(I243*H243,2)</f>
        <v>0</v>
      </c>
      <c r="BL243" s="18" t="s">
        <v>230</v>
      </c>
      <c r="BM243" s="198" t="s">
        <v>502</v>
      </c>
    </row>
    <row r="244" spans="1:65" s="2" customFormat="1" ht="22.9" customHeight="1">
      <c r="A244" s="35"/>
      <c r="B244" s="36"/>
      <c r="C244" s="187" t="s">
        <v>425</v>
      </c>
      <c r="D244" s="187" t="s">
        <v>147</v>
      </c>
      <c r="E244" s="188" t="s">
        <v>699</v>
      </c>
      <c r="F244" s="189" t="s">
        <v>700</v>
      </c>
      <c r="G244" s="190" t="s">
        <v>245</v>
      </c>
      <c r="H244" s="191">
        <v>0.109</v>
      </c>
      <c r="I244" s="192"/>
      <c r="J244" s="193">
        <f>ROUND(I244*H244,2)</f>
        <v>0</v>
      </c>
      <c r="K244" s="189" t="s">
        <v>151</v>
      </c>
      <c r="L244" s="40"/>
      <c r="M244" s="194" t="s">
        <v>1</v>
      </c>
      <c r="N244" s="195" t="s">
        <v>43</v>
      </c>
      <c r="O244" s="72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8" t="s">
        <v>230</v>
      </c>
      <c r="AT244" s="198" t="s">
        <v>147</v>
      </c>
      <c r="AU244" s="198" t="s">
        <v>88</v>
      </c>
      <c r="AY244" s="18" t="s">
        <v>144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8" t="s">
        <v>86</v>
      </c>
      <c r="BK244" s="199">
        <f>ROUND(I244*H244,2)</f>
        <v>0</v>
      </c>
      <c r="BL244" s="18" t="s">
        <v>230</v>
      </c>
      <c r="BM244" s="198" t="s">
        <v>506</v>
      </c>
    </row>
    <row r="245" spans="1:65" s="2" customFormat="1" ht="22.9" customHeight="1">
      <c r="A245" s="35"/>
      <c r="B245" s="36"/>
      <c r="C245" s="187" t="s">
        <v>430</v>
      </c>
      <c r="D245" s="187" t="s">
        <v>147</v>
      </c>
      <c r="E245" s="188" t="s">
        <v>508</v>
      </c>
      <c r="F245" s="189" t="s">
        <v>509</v>
      </c>
      <c r="G245" s="190" t="s">
        <v>245</v>
      </c>
      <c r="H245" s="191">
        <v>0.109</v>
      </c>
      <c r="I245" s="192"/>
      <c r="J245" s="193">
        <f>ROUND(I245*H245,2)</f>
        <v>0</v>
      </c>
      <c r="K245" s="189" t="s">
        <v>151</v>
      </c>
      <c r="L245" s="40"/>
      <c r="M245" s="194" t="s">
        <v>1</v>
      </c>
      <c r="N245" s="195" t="s">
        <v>43</v>
      </c>
      <c r="O245" s="72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8" t="s">
        <v>230</v>
      </c>
      <c r="AT245" s="198" t="s">
        <v>147</v>
      </c>
      <c r="AU245" s="198" t="s">
        <v>88</v>
      </c>
      <c r="AY245" s="18" t="s">
        <v>144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8" t="s">
        <v>86</v>
      </c>
      <c r="BK245" s="199">
        <f>ROUND(I245*H245,2)</f>
        <v>0</v>
      </c>
      <c r="BL245" s="18" t="s">
        <v>230</v>
      </c>
      <c r="BM245" s="198" t="s">
        <v>510</v>
      </c>
    </row>
    <row r="246" spans="1:65" s="12" customFormat="1" ht="22.75" customHeight="1">
      <c r="B246" s="171"/>
      <c r="C246" s="172"/>
      <c r="D246" s="173" t="s">
        <v>77</v>
      </c>
      <c r="E246" s="185" t="s">
        <v>557</v>
      </c>
      <c r="F246" s="185" t="s">
        <v>558</v>
      </c>
      <c r="G246" s="172"/>
      <c r="H246" s="172"/>
      <c r="I246" s="175"/>
      <c r="J246" s="186">
        <f>BK246</f>
        <v>0</v>
      </c>
      <c r="K246" s="172"/>
      <c r="L246" s="177"/>
      <c r="M246" s="178"/>
      <c r="N246" s="179"/>
      <c r="O246" s="179"/>
      <c r="P246" s="180">
        <f>SUM(P247:P265)</f>
        <v>0</v>
      </c>
      <c r="Q246" s="179"/>
      <c r="R246" s="180">
        <f>SUM(R247:R265)</f>
        <v>4.4670900000000008E-3</v>
      </c>
      <c r="S246" s="179"/>
      <c r="T246" s="181">
        <f>SUM(T247:T265)</f>
        <v>0</v>
      </c>
      <c r="AR246" s="182" t="s">
        <v>88</v>
      </c>
      <c r="AT246" s="183" t="s">
        <v>77</v>
      </c>
      <c r="AU246" s="183" t="s">
        <v>86</v>
      </c>
      <c r="AY246" s="182" t="s">
        <v>144</v>
      </c>
      <c r="BK246" s="184">
        <f>SUM(BK247:BK265)</f>
        <v>0</v>
      </c>
    </row>
    <row r="247" spans="1:65" s="2" customFormat="1" ht="22.9" customHeight="1">
      <c r="A247" s="35"/>
      <c r="B247" s="36"/>
      <c r="C247" s="187" t="s">
        <v>434</v>
      </c>
      <c r="D247" s="187" t="s">
        <v>147</v>
      </c>
      <c r="E247" s="188" t="s">
        <v>560</v>
      </c>
      <c r="F247" s="189" t="s">
        <v>561</v>
      </c>
      <c r="G247" s="190" t="s">
        <v>150</v>
      </c>
      <c r="H247" s="191">
        <v>1.232</v>
      </c>
      <c r="I247" s="192"/>
      <c r="J247" s="193">
        <f>ROUND(I247*H247,2)</f>
        <v>0</v>
      </c>
      <c r="K247" s="189" t="s">
        <v>151</v>
      </c>
      <c r="L247" s="40"/>
      <c r="M247" s="194" t="s">
        <v>1</v>
      </c>
      <c r="N247" s="195" t="s">
        <v>43</v>
      </c>
      <c r="O247" s="72"/>
      <c r="P247" s="196">
        <f>O247*H247</f>
        <v>0</v>
      </c>
      <c r="Q247" s="196">
        <v>6.9999999999999994E-5</v>
      </c>
      <c r="R247" s="196">
        <f>Q247*H247</f>
        <v>8.6239999999999987E-5</v>
      </c>
      <c r="S247" s="196">
        <v>0</v>
      </c>
      <c r="T247" s="19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8" t="s">
        <v>230</v>
      </c>
      <c r="AT247" s="198" t="s">
        <v>147</v>
      </c>
      <c r="AU247" s="198" t="s">
        <v>88</v>
      </c>
      <c r="AY247" s="18" t="s">
        <v>144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8" t="s">
        <v>86</v>
      </c>
      <c r="BK247" s="199">
        <f>ROUND(I247*H247,2)</f>
        <v>0</v>
      </c>
      <c r="BL247" s="18" t="s">
        <v>230</v>
      </c>
      <c r="BM247" s="198" t="s">
        <v>562</v>
      </c>
    </row>
    <row r="248" spans="1:65" s="13" customFormat="1" ht="10">
      <c r="B248" s="200"/>
      <c r="C248" s="201"/>
      <c r="D248" s="202" t="s">
        <v>154</v>
      </c>
      <c r="E248" s="203" t="s">
        <v>1</v>
      </c>
      <c r="F248" s="204" t="s">
        <v>563</v>
      </c>
      <c r="G248" s="201"/>
      <c r="H248" s="203" t="s">
        <v>1</v>
      </c>
      <c r="I248" s="205"/>
      <c r="J248" s="201"/>
      <c r="K248" s="201"/>
      <c r="L248" s="206"/>
      <c r="M248" s="207"/>
      <c r="N248" s="208"/>
      <c r="O248" s="208"/>
      <c r="P248" s="208"/>
      <c r="Q248" s="208"/>
      <c r="R248" s="208"/>
      <c r="S248" s="208"/>
      <c r="T248" s="209"/>
      <c r="AT248" s="210" t="s">
        <v>154</v>
      </c>
      <c r="AU248" s="210" t="s">
        <v>88</v>
      </c>
      <c r="AV248" s="13" t="s">
        <v>86</v>
      </c>
      <c r="AW248" s="13" t="s">
        <v>34</v>
      </c>
      <c r="AX248" s="13" t="s">
        <v>78</v>
      </c>
      <c r="AY248" s="210" t="s">
        <v>144</v>
      </c>
    </row>
    <row r="249" spans="1:65" s="14" customFormat="1" ht="10">
      <c r="B249" s="211"/>
      <c r="C249" s="212"/>
      <c r="D249" s="202" t="s">
        <v>154</v>
      </c>
      <c r="E249" s="213" t="s">
        <v>1</v>
      </c>
      <c r="F249" s="214" t="s">
        <v>564</v>
      </c>
      <c r="G249" s="212"/>
      <c r="H249" s="215">
        <v>1.232</v>
      </c>
      <c r="I249" s="216"/>
      <c r="J249" s="212"/>
      <c r="K249" s="212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154</v>
      </c>
      <c r="AU249" s="221" t="s">
        <v>88</v>
      </c>
      <c r="AV249" s="14" t="s">
        <v>88</v>
      </c>
      <c r="AW249" s="14" t="s">
        <v>34</v>
      </c>
      <c r="AX249" s="14" t="s">
        <v>86</v>
      </c>
      <c r="AY249" s="221" t="s">
        <v>144</v>
      </c>
    </row>
    <row r="250" spans="1:65" s="2" customFormat="1" ht="22.9" customHeight="1">
      <c r="A250" s="35"/>
      <c r="B250" s="36"/>
      <c r="C250" s="187" t="s">
        <v>440</v>
      </c>
      <c r="D250" s="187" t="s">
        <v>147</v>
      </c>
      <c r="E250" s="188" t="s">
        <v>566</v>
      </c>
      <c r="F250" s="189" t="s">
        <v>567</v>
      </c>
      <c r="G250" s="190" t="s">
        <v>150</v>
      </c>
      <c r="H250" s="191">
        <v>1.232</v>
      </c>
      <c r="I250" s="192"/>
      <c r="J250" s="193">
        <f>ROUND(I250*H250,2)</f>
        <v>0</v>
      </c>
      <c r="K250" s="189" t="s">
        <v>151</v>
      </c>
      <c r="L250" s="40"/>
      <c r="M250" s="194" t="s">
        <v>1</v>
      </c>
      <c r="N250" s="195" t="s">
        <v>43</v>
      </c>
      <c r="O250" s="72"/>
      <c r="P250" s="196">
        <f>O250*H250</f>
        <v>0</v>
      </c>
      <c r="Q250" s="196">
        <v>6.0000000000000002E-5</v>
      </c>
      <c r="R250" s="196">
        <f>Q250*H250</f>
        <v>7.3919999999999997E-5</v>
      </c>
      <c r="S250" s="196">
        <v>0</v>
      </c>
      <c r="T250" s="19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8" t="s">
        <v>230</v>
      </c>
      <c r="AT250" s="198" t="s">
        <v>147</v>
      </c>
      <c r="AU250" s="198" t="s">
        <v>88</v>
      </c>
      <c r="AY250" s="18" t="s">
        <v>144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8" t="s">
        <v>86</v>
      </c>
      <c r="BK250" s="199">
        <f>ROUND(I250*H250,2)</f>
        <v>0</v>
      </c>
      <c r="BL250" s="18" t="s">
        <v>230</v>
      </c>
      <c r="BM250" s="198" t="s">
        <v>568</v>
      </c>
    </row>
    <row r="251" spans="1:65" s="13" customFormat="1" ht="10">
      <c r="B251" s="200"/>
      <c r="C251" s="201"/>
      <c r="D251" s="202" t="s">
        <v>154</v>
      </c>
      <c r="E251" s="203" t="s">
        <v>1</v>
      </c>
      <c r="F251" s="204" t="s">
        <v>563</v>
      </c>
      <c r="G251" s="201"/>
      <c r="H251" s="203" t="s">
        <v>1</v>
      </c>
      <c r="I251" s="205"/>
      <c r="J251" s="201"/>
      <c r="K251" s="201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154</v>
      </c>
      <c r="AU251" s="210" t="s">
        <v>88</v>
      </c>
      <c r="AV251" s="13" t="s">
        <v>86</v>
      </c>
      <c r="AW251" s="13" t="s">
        <v>34</v>
      </c>
      <c r="AX251" s="13" t="s">
        <v>78</v>
      </c>
      <c r="AY251" s="210" t="s">
        <v>144</v>
      </c>
    </row>
    <row r="252" spans="1:65" s="14" customFormat="1" ht="10">
      <c r="B252" s="211"/>
      <c r="C252" s="212"/>
      <c r="D252" s="202" t="s">
        <v>154</v>
      </c>
      <c r="E252" s="213" t="s">
        <v>1</v>
      </c>
      <c r="F252" s="214" t="s">
        <v>564</v>
      </c>
      <c r="G252" s="212"/>
      <c r="H252" s="215">
        <v>1.232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154</v>
      </c>
      <c r="AU252" s="221" t="s">
        <v>88</v>
      </c>
      <c r="AV252" s="14" t="s">
        <v>88</v>
      </c>
      <c r="AW252" s="14" t="s">
        <v>34</v>
      </c>
      <c r="AX252" s="14" t="s">
        <v>86</v>
      </c>
      <c r="AY252" s="221" t="s">
        <v>144</v>
      </c>
    </row>
    <row r="253" spans="1:65" s="2" customFormat="1" ht="22.9" customHeight="1">
      <c r="A253" s="35"/>
      <c r="B253" s="36"/>
      <c r="C253" s="187" t="s">
        <v>445</v>
      </c>
      <c r="D253" s="187" t="s">
        <v>147</v>
      </c>
      <c r="E253" s="188" t="s">
        <v>570</v>
      </c>
      <c r="F253" s="189" t="s">
        <v>571</v>
      </c>
      <c r="G253" s="190" t="s">
        <v>150</v>
      </c>
      <c r="H253" s="191">
        <v>1.232</v>
      </c>
      <c r="I253" s="192"/>
      <c r="J253" s="193">
        <f>ROUND(I253*H253,2)</f>
        <v>0</v>
      </c>
      <c r="K253" s="189" t="s">
        <v>151</v>
      </c>
      <c r="L253" s="40"/>
      <c r="M253" s="194" t="s">
        <v>1</v>
      </c>
      <c r="N253" s="195" t="s">
        <v>43</v>
      </c>
      <c r="O253" s="72"/>
      <c r="P253" s="196">
        <f>O253*H253</f>
        <v>0</v>
      </c>
      <c r="Q253" s="196">
        <v>1.3999999999999999E-4</v>
      </c>
      <c r="R253" s="196">
        <f>Q253*H253</f>
        <v>1.7247999999999997E-4</v>
      </c>
      <c r="S253" s="196">
        <v>0</v>
      </c>
      <c r="T253" s="19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8" t="s">
        <v>230</v>
      </c>
      <c r="AT253" s="198" t="s">
        <v>147</v>
      </c>
      <c r="AU253" s="198" t="s">
        <v>88</v>
      </c>
      <c r="AY253" s="18" t="s">
        <v>144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8" t="s">
        <v>86</v>
      </c>
      <c r="BK253" s="199">
        <f>ROUND(I253*H253,2)</f>
        <v>0</v>
      </c>
      <c r="BL253" s="18" t="s">
        <v>230</v>
      </c>
      <c r="BM253" s="198" t="s">
        <v>572</v>
      </c>
    </row>
    <row r="254" spans="1:65" s="2" customFormat="1" ht="22.9" customHeight="1">
      <c r="A254" s="35"/>
      <c r="B254" s="36"/>
      <c r="C254" s="187" t="s">
        <v>449</v>
      </c>
      <c r="D254" s="187" t="s">
        <v>147</v>
      </c>
      <c r="E254" s="188" t="s">
        <v>574</v>
      </c>
      <c r="F254" s="189" t="s">
        <v>575</v>
      </c>
      <c r="G254" s="190" t="s">
        <v>150</v>
      </c>
      <c r="H254" s="191">
        <v>1.232</v>
      </c>
      <c r="I254" s="192"/>
      <c r="J254" s="193">
        <f>ROUND(I254*H254,2)</f>
        <v>0</v>
      </c>
      <c r="K254" s="189" t="s">
        <v>151</v>
      </c>
      <c r="L254" s="40"/>
      <c r="M254" s="194" t="s">
        <v>1</v>
      </c>
      <c r="N254" s="195" t="s">
        <v>43</v>
      </c>
      <c r="O254" s="72"/>
      <c r="P254" s="196">
        <f>O254*H254</f>
        <v>0</v>
      </c>
      <c r="Q254" s="196">
        <v>1.2E-4</v>
      </c>
      <c r="R254" s="196">
        <f>Q254*H254</f>
        <v>1.4783999999999999E-4</v>
      </c>
      <c r="S254" s="196">
        <v>0</v>
      </c>
      <c r="T254" s="19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8" t="s">
        <v>230</v>
      </c>
      <c r="AT254" s="198" t="s">
        <v>147</v>
      </c>
      <c r="AU254" s="198" t="s">
        <v>88</v>
      </c>
      <c r="AY254" s="18" t="s">
        <v>144</v>
      </c>
      <c r="BE254" s="199">
        <f>IF(N254="základní",J254,0)</f>
        <v>0</v>
      </c>
      <c r="BF254" s="199">
        <f>IF(N254="snížená",J254,0)</f>
        <v>0</v>
      </c>
      <c r="BG254" s="199">
        <f>IF(N254="zákl. přenesená",J254,0)</f>
        <v>0</v>
      </c>
      <c r="BH254" s="199">
        <f>IF(N254="sníž. přenesená",J254,0)</f>
        <v>0</v>
      </c>
      <c r="BI254" s="199">
        <f>IF(N254="nulová",J254,0)</f>
        <v>0</v>
      </c>
      <c r="BJ254" s="18" t="s">
        <v>86</v>
      </c>
      <c r="BK254" s="199">
        <f>ROUND(I254*H254,2)</f>
        <v>0</v>
      </c>
      <c r="BL254" s="18" t="s">
        <v>230</v>
      </c>
      <c r="BM254" s="198" t="s">
        <v>576</v>
      </c>
    </row>
    <row r="255" spans="1:65" s="2" customFormat="1" ht="31" customHeight="1">
      <c r="A255" s="35"/>
      <c r="B255" s="36"/>
      <c r="C255" s="187" t="s">
        <v>453</v>
      </c>
      <c r="D255" s="187" t="s">
        <v>147</v>
      </c>
      <c r="E255" s="188" t="s">
        <v>578</v>
      </c>
      <c r="F255" s="189" t="s">
        <v>579</v>
      </c>
      <c r="G255" s="190" t="s">
        <v>150</v>
      </c>
      <c r="H255" s="191">
        <v>6.3630000000000004</v>
      </c>
      <c r="I255" s="192"/>
      <c r="J255" s="193">
        <f>ROUND(I255*H255,2)</f>
        <v>0</v>
      </c>
      <c r="K255" s="189" t="s">
        <v>151</v>
      </c>
      <c r="L255" s="40"/>
      <c r="M255" s="194" t="s">
        <v>1</v>
      </c>
      <c r="N255" s="195" t="s">
        <v>43</v>
      </c>
      <c r="O255" s="72"/>
      <c r="P255" s="196">
        <f>O255*H255</f>
        <v>0</v>
      </c>
      <c r="Q255" s="196">
        <v>9.0000000000000006E-5</v>
      </c>
      <c r="R255" s="196">
        <f>Q255*H255</f>
        <v>5.7267000000000006E-4</v>
      </c>
      <c r="S255" s="196">
        <v>0</v>
      </c>
      <c r="T255" s="19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8" t="s">
        <v>230</v>
      </c>
      <c r="AT255" s="198" t="s">
        <v>147</v>
      </c>
      <c r="AU255" s="198" t="s">
        <v>88</v>
      </c>
      <c r="AY255" s="18" t="s">
        <v>144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8" t="s">
        <v>86</v>
      </c>
      <c r="BK255" s="199">
        <f>ROUND(I255*H255,2)</f>
        <v>0</v>
      </c>
      <c r="BL255" s="18" t="s">
        <v>230</v>
      </c>
      <c r="BM255" s="198" t="s">
        <v>580</v>
      </c>
    </row>
    <row r="256" spans="1:65" s="13" customFormat="1" ht="10">
      <c r="B256" s="200"/>
      <c r="C256" s="201"/>
      <c r="D256" s="202" t="s">
        <v>154</v>
      </c>
      <c r="E256" s="203" t="s">
        <v>1</v>
      </c>
      <c r="F256" s="204" t="s">
        <v>724</v>
      </c>
      <c r="G256" s="201"/>
      <c r="H256" s="203" t="s">
        <v>1</v>
      </c>
      <c r="I256" s="205"/>
      <c r="J256" s="201"/>
      <c r="K256" s="201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154</v>
      </c>
      <c r="AU256" s="210" t="s">
        <v>88</v>
      </c>
      <c r="AV256" s="13" t="s">
        <v>86</v>
      </c>
      <c r="AW256" s="13" t="s">
        <v>34</v>
      </c>
      <c r="AX256" s="13" t="s">
        <v>78</v>
      </c>
      <c r="AY256" s="210" t="s">
        <v>144</v>
      </c>
    </row>
    <row r="257" spans="1:65" s="14" customFormat="1" ht="10">
      <c r="B257" s="211"/>
      <c r="C257" s="212"/>
      <c r="D257" s="202" t="s">
        <v>154</v>
      </c>
      <c r="E257" s="213" t="s">
        <v>1</v>
      </c>
      <c r="F257" s="214" t="s">
        <v>725</v>
      </c>
      <c r="G257" s="212"/>
      <c r="H257" s="215">
        <v>6.3630000000000004</v>
      </c>
      <c r="I257" s="216"/>
      <c r="J257" s="212"/>
      <c r="K257" s="212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154</v>
      </c>
      <c r="AU257" s="221" t="s">
        <v>88</v>
      </c>
      <c r="AV257" s="14" t="s">
        <v>88</v>
      </c>
      <c r="AW257" s="14" t="s">
        <v>34</v>
      </c>
      <c r="AX257" s="14" t="s">
        <v>86</v>
      </c>
      <c r="AY257" s="221" t="s">
        <v>144</v>
      </c>
    </row>
    <row r="258" spans="1:65" s="2" customFormat="1" ht="22.9" customHeight="1">
      <c r="A258" s="35"/>
      <c r="B258" s="36"/>
      <c r="C258" s="187" t="s">
        <v>458</v>
      </c>
      <c r="D258" s="187" t="s">
        <v>147</v>
      </c>
      <c r="E258" s="188" t="s">
        <v>582</v>
      </c>
      <c r="F258" s="189" t="s">
        <v>583</v>
      </c>
      <c r="G258" s="190" t="s">
        <v>422</v>
      </c>
      <c r="H258" s="191">
        <v>19.920000000000002</v>
      </c>
      <c r="I258" s="192"/>
      <c r="J258" s="193">
        <f>ROUND(I258*H258,2)</f>
        <v>0</v>
      </c>
      <c r="K258" s="189" t="s">
        <v>151</v>
      </c>
      <c r="L258" s="40"/>
      <c r="M258" s="194" t="s">
        <v>1</v>
      </c>
      <c r="N258" s="195" t="s">
        <v>43</v>
      </c>
      <c r="O258" s="72"/>
      <c r="P258" s="196">
        <f>O258*H258</f>
        <v>0</v>
      </c>
      <c r="Q258" s="196">
        <v>1.0000000000000001E-5</v>
      </c>
      <c r="R258" s="196">
        <f>Q258*H258</f>
        <v>1.9920000000000004E-4</v>
      </c>
      <c r="S258" s="196">
        <v>0</v>
      </c>
      <c r="T258" s="19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8" t="s">
        <v>230</v>
      </c>
      <c r="AT258" s="198" t="s">
        <v>147</v>
      </c>
      <c r="AU258" s="198" t="s">
        <v>88</v>
      </c>
      <c r="AY258" s="18" t="s">
        <v>144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8" t="s">
        <v>86</v>
      </c>
      <c r="BK258" s="199">
        <f>ROUND(I258*H258,2)</f>
        <v>0</v>
      </c>
      <c r="BL258" s="18" t="s">
        <v>230</v>
      </c>
      <c r="BM258" s="198" t="s">
        <v>584</v>
      </c>
    </row>
    <row r="259" spans="1:65" s="14" customFormat="1" ht="10">
      <c r="B259" s="211"/>
      <c r="C259" s="212"/>
      <c r="D259" s="202" t="s">
        <v>154</v>
      </c>
      <c r="E259" s="213" t="s">
        <v>1</v>
      </c>
      <c r="F259" s="214" t="s">
        <v>593</v>
      </c>
      <c r="G259" s="212"/>
      <c r="H259" s="215">
        <v>19.920000000000002</v>
      </c>
      <c r="I259" s="216"/>
      <c r="J259" s="212"/>
      <c r="K259" s="212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154</v>
      </c>
      <c r="AU259" s="221" t="s">
        <v>88</v>
      </c>
      <c r="AV259" s="14" t="s">
        <v>88</v>
      </c>
      <c r="AW259" s="14" t="s">
        <v>34</v>
      </c>
      <c r="AX259" s="14" t="s">
        <v>86</v>
      </c>
      <c r="AY259" s="221" t="s">
        <v>144</v>
      </c>
    </row>
    <row r="260" spans="1:65" s="2" customFormat="1" ht="22.9" customHeight="1">
      <c r="A260" s="35"/>
      <c r="B260" s="36"/>
      <c r="C260" s="187" t="s">
        <v>463</v>
      </c>
      <c r="D260" s="187" t="s">
        <v>147</v>
      </c>
      <c r="E260" s="188" t="s">
        <v>586</v>
      </c>
      <c r="F260" s="189" t="s">
        <v>587</v>
      </c>
      <c r="G260" s="190" t="s">
        <v>150</v>
      </c>
      <c r="H260" s="191">
        <v>6.3529999999999998</v>
      </c>
      <c r="I260" s="192"/>
      <c r="J260" s="193">
        <f t="shared" ref="J260:J265" si="10">ROUND(I260*H260,2)</f>
        <v>0</v>
      </c>
      <c r="K260" s="189" t="s">
        <v>151</v>
      </c>
      <c r="L260" s="40"/>
      <c r="M260" s="194" t="s">
        <v>1</v>
      </c>
      <c r="N260" s="195" t="s">
        <v>43</v>
      </c>
      <c r="O260" s="72"/>
      <c r="P260" s="196">
        <f t="shared" ref="P260:P265" si="11">O260*H260</f>
        <v>0</v>
      </c>
      <c r="Q260" s="196">
        <v>0</v>
      </c>
      <c r="R260" s="196">
        <f t="shared" ref="R260:R265" si="12">Q260*H260</f>
        <v>0</v>
      </c>
      <c r="S260" s="196">
        <v>0</v>
      </c>
      <c r="T260" s="197">
        <f t="shared" ref="T260:T265" si="13"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8" t="s">
        <v>230</v>
      </c>
      <c r="AT260" s="198" t="s">
        <v>147</v>
      </c>
      <c r="AU260" s="198" t="s">
        <v>88</v>
      </c>
      <c r="AY260" s="18" t="s">
        <v>144</v>
      </c>
      <c r="BE260" s="199">
        <f t="shared" ref="BE260:BE265" si="14">IF(N260="základní",J260,0)</f>
        <v>0</v>
      </c>
      <c r="BF260" s="199">
        <f t="shared" ref="BF260:BF265" si="15">IF(N260="snížená",J260,0)</f>
        <v>0</v>
      </c>
      <c r="BG260" s="199">
        <f t="shared" ref="BG260:BG265" si="16">IF(N260="zákl. přenesená",J260,0)</f>
        <v>0</v>
      </c>
      <c r="BH260" s="199">
        <f t="shared" ref="BH260:BH265" si="17">IF(N260="sníž. přenesená",J260,0)</f>
        <v>0</v>
      </c>
      <c r="BI260" s="199">
        <f t="shared" ref="BI260:BI265" si="18">IF(N260="nulová",J260,0)</f>
        <v>0</v>
      </c>
      <c r="BJ260" s="18" t="s">
        <v>86</v>
      </c>
      <c r="BK260" s="199">
        <f t="shared" ref="BK260:BK265" si="19">ROUND(I260*H260,2)</f>
        <v>0</v>
      </c>
      <c r="BL260" s="18" t="s">
        <v>230</v>
      </c>
      <c r="BM260" s="198" t="s">
        <v>588</v>
      </c>
    </row>
    <row r="261" spans="1:65" s="2" customFormat="1" ht="22.9" customHeight="1">
      <c r="A261" s="35"/>
      <c r="B261" s="36"/>
      <c r="C261" s="187" t="s">
        <v>467</v>
      </c>
      <c r="D261" s="187" t="s">
        <v>147</v>
      </c>
      <c r="E261" s="188" t="s">
        <v>590</v>
      </c>
      <c r="F261" s="189" t="s">
        <v>591</v>
      </c>
      <c r="G261" s="190" t="s">
        <v>422</v>
      </c>
      <c r="H261" s="191">
        <v>19.920000000000002</v>
      </c>
      <c r="I261" s="192"/>
      <c r="J261" s="193">
        <f t="shared" si="10"/>
        <v>0</v>
      </c>
      <c r="K261" s="189" t="s">
        <v>151</v>
      </c>
      <c r="L261" s="40"/>
      <c r="M261" s="194" t="s">
        <v>1</v>
      </c>
      <c r="N261" s="195" t="s">
        <v>43</v>
      </c>
      <c r="O261" s="72"/>
      <c r="P261" s="196">
        <f t="shared" si="11"/>
        <v>0</v>
      </c>
      <c r="Q261" s="196">
        <v>0</v>
      </c>
      <c r="R261" s="196">
        <f t="shared" si="12"/>
        <v>0</v>
      </c>
      <c r="S261" s="196">
        <v>0</v>
      </c>
      <c r="T261" s="197">
        <f t="shared" si="13"/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8" t="s">
        <v>230</v>
      </c>
      <c r="AT261" s="198" t="s">
        <v>147</v>
      </c>
      <c r="AU261" s="198" t="s">
        <v>88</v>
      </c>
      <c r="AY261" s="18" t="s">
        <v>144</v>
      </c>
      <c r="BE261" s="199">
        <f t="shared" si="14"/>
        <v>0</v>
      </c>
      <c r="BF261" s="199">
        <f t="shared" si="15"/>
        <v>0</v>
      </c>
      <c r="BG261" s="199">
        <f t="shared" si="16"/>
        <v>0</v>
      </c>
      <c r="BH261" s="199">
        <f t="shared" si="17"/>
        <v>0</v>
      </c>
      <c r="BI261" s="199">
        <f t="shared" si="18"/>
        <v>0</v>
      </c>
      <c r="BJ261" s="18" t="s">
        <v>86</v>
      </c>
      <c r="BK261" s="199">
        <f t="shared" si="19"/>
        <v>0</v>
      </c>
      <c r="BL261" s="18" t="s">
        <v>230</v>
      </c>
      <c r="BM261" s="198" t="s">
        <v>592</v>
      </c>
    </row>
    <row r="262" spans="1:65" s="2" customFormat="1" ht="22.9" customHeight="1">
      <c r="A262" s="35"/>
      <c r="B262" s="36"/>
      <c r="C262" s="187" t="s">
        <v>472</v>
      </c>
      <c r="D262" s="187" t="s">
        <v>147</v>
      </c>
      <c r="E262" s="188" t="s">
        <v>595</v>
      </c>
      <c r="F262" s="189" t="s">
        <v>596</v>
      </c>
      <c r="G262" s="190" t="s">
        <v>150</v>
      </c>
      <c r="H262" s="191">
        <v>6.3630000000000004</v>
      </c>
      <c r="I262" s="192"/>
      <c r="J262" s="193">
        <f t="shared" si="10"/>
        <v>0</v>
      </c>
      <c r="K262" s="189" t="s">
        <v>151</v>
      </c>
      <c r="L262" s="40"/>
      <c r="M262" s="194" t="s">
        <v>1</v>
      </c>
      <c r="N262" s="195" t="s">
        <v>43</v>
      </c>
      <c r="O262" s="72"/>
      <c r="P262" s="196">
        <f t="shared" si="11"/>
        <v>0</v>
      </c>
      <c r="Q262" s="196">
        <v>1.7000000000000001E-4</v>
      </c>
      <c r="R262" s="196">
        <f t="shared" si="12"/>
        <v>1.08171E-3</v>
      </c>
      <c r="S262" s="196">
        <v>0</v>
      </c>
      <c r="T262" s="197">
        <f t="shared" si="13"/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8" t="s">
        <v>230</v>
      </c>
      <c r="AT262" s="198" t="s">
        <v>147</v>
      </c>
      <c r="AU262" s="198" t="s">
        <v>88</v>
      </c>
      <c r="AY262" s="18" t="s">
        <v>144</v>
      </c>
      <c r="BE262" s="199">
        <f t="shared" si="14"/>
        <v>0</v>
      </c>
      <c r="BF262" s="199">
        <f t="shared" si="15"/>
        <v>0</v>
      </c>
      <c r="BG262" s="199">
        <f t="shared" si="16"/>
        <v>0</v>
      </c>
      <c r="BH262" s="199">
        <f t="shared" si="17"/>
        <v>0</v>
      </c>
      <c r="BI262" s="199">
        <f t="shared" si="18"/>
        <v>0</v>
      </c>
      <c r="BJ262" s="18" t="s">
        <v>86</v>
      </c>
      <c r="BK262" s="199">
        <f t="shared" si="19"/>
        <v>0</v>
      </c>
      <c r="BL262" s="18" t="s">
        <v>230</v>
      </c>
      <c r="BM262" s="198" t="s">
        <v>597</v>
      </c>
    </row>
    <row r="263" spans="1:65" s="2" customFormat="1" ht="22.9" customHeight="1">
      <c r="A263" s="35"/>
      <c r="B263" s="36"/>
      <c r="C263" s="187" t="s">
        <v>476</v>
      </c>
      <c r="D263" s="187" t="s">
        <v>147</v>
      </c>
      <c r="E263" s="188" t="s">
        <v>599</v>
      </c>
      <c r="F263" s="189" t="s">
        <v>600</v>
      </c>
      <c r="G263" s="190" t="s">
        <v>422</v>
      </c>
      <c r="H263" s="191">
        <v>19.920000000000002</v>
      </c>
      <c r="I263" s="192"/>
      <c r="J263" s="193">
        <f t="shared" si="10"/>
        <v>0</v>
      </c>
      <c r="K263" s="189" t="s">
        <v>151</v>
      </c>
      <c r="L263" s="40"/>
      <c r="M263" s="194" t="s">
        <v>1</v>
      </c>
      <c r="N263" s="195" t="s">
        <v>43</v>
      </c>
      <c r="O263" s="72"/>
      <c r="P263" s="196">
        <f t="shared" si="11"/>
        <v>0</v>
      </c>
      <c r="Q263" s="196">
        <v>2.0000000000000002E-5</v>
      </c>
      <c r="R263" s="196">
        <f t="shared" si="12"/>
        <v>3.9840000000000009E-4</v>
      </c>
      <c r="S263" s="196">
        <v>0</v>
      </c>
      <c r="T263" s="197">
        <f t="shared" si="13"/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8" t="s">
        <v>230</v>
      </c>
      <c r="AT263" s="198" t="s">
        <v>147</v>
      </c>
      <c r="AU263" s="198" t="s">
        <v>88</v>
      </c>
      <c r="AY263" s="18" t="s">
        <v>144</v>
      </c>
      <c r="BE263" s="199">
        <f t="shared" si="14"/>
        <v>0</v>
      </c>
      <c r="BF263" s="199">
        <f t="shared" si="15"/>
        <v>0</v>
      </c>
      <c r="BG263" s="199">
        <f t="shared" si="16"/>
        <v>0</v>
      </c>
      <c r="BH263" s="199">
        <f t="shared" si="17"/>
        <v>0</v>
      </c>
      <c r="BI263" s="199">
        <f t="shared" si="18"/>
        <v>0</v>
      </c>
      <c r="BJ263" s="18" t="s">
        <v>86</v>
      </c>
      <c r="BK263" s="199">
        <f t="shared" si="19"/>
        <v>0</v>
      </c>
      <c r="BL263" s="18" t="s">
        <v>230</v>
      </c>
      <c r="BM263" s="198" t="s">
        <v>601</v>
      </c>
    </row>
    <row r="264" spans="1:65" s="2" customFormat="1" ht="22.9" customHeight="1">
      <c r="A264" s="35"/>
      <c r="B264" s="36"/>
      <c r="C264" s="187" t="s">
        <v>481</v>
      </c>
      <c r="D264" s="187" t="s">
        <v>147</v>
      </c>
      <c r="E264" s="188" t="s">
        <v>603</v>
      </c>
      <c r="F264" s="189" t="s">
        <v>604</v>
      </c>
      <c r="G264" s="190" t="s">
        <v>150</v>
      </c>
      <c r="H264" s="191">
        <v>6.3630000000000004</v>
      </c>
      <c r="I264" s="192"/>
      <c r="J264" s="193">
        <f t="shared" si="10"/>
        <v>0</v>
      </c>
      <c r="K264" s="189" t="s">
        <v>151</v>
      </c>
      <c r="L264" s="40"/>
      <c r="M264" s="194" t="s">
        <v>1</v>
      </c>
      <c r="N264" s="195" t="s">
        <v>43</v>
      </c>
      <c r="O264" s="72"/>
      <c r="P264" s="196">
        <f t="shared" si="11"/>
        <v>0</v>
      </c>
      <c r="Q264" s="196">
        <v>2.1000000000000001E-4</v>
      </c>
      <c r="R264" s="196">
        <f t="shared" si="12"/>
        <v>1.3362300000000001E-3</v>
      </c>
      <c r="S264" s="196">
        <v>0</v>
      </c>
      <c r="T264" s="197">
        <f t="shared" si="1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8" t="s">
        <v>230</v>
      </c>
      <c r="AT264" s="198" t="s">
        <v>147</v>
      </c>
      <c r="AU264" s="198" t="s">
        <v>88</v>
      </c>
      <c r="AY264" s="18" t="s">
        <v>144</v>
      </c>
      <c r="BE264" s="199">
        <f t="shared" si="14"/>
        <v>0</v>
      </c>
      <c r="BF264" s="199">
        <f t="shared" si="15"/>
        <v>0</v>
      </c>
      <c r="BG264" s="199">
        <f t="shared" si="16"/>
        <v>0</v>
      </c>
      <c r="BH264" s="199">
        <f t="shared" si="17"/>
        <v>0</v>
      </c>
      <c r="BI264" s="199">
        <f t="shared" si="18"/>
        <v>0</v>
      </c>
      <c r="BJ264" s="18" t="s">
        <v>86</v>
      </c>
      <c r="BK264" s="199">
        <f t="shared" si="19"/>
        <v>0</v>
      </c>
      <c r="BL264" s="18" t="s">
        <v>230</v>
      </c>
      <c r="BM264" s="198" t="s">
        <v>605</v>
      </c>
    </row>
    <row r="265" spans="1:65" s="2" customFormat="1" ht="22.9" customHeight="1">
      <c r="A265" s="35"/>
      <c r="B265" s="36"/>
      <c r="C265" s="187" t="s">
        <v>486</v>
      </c>
      <c r="D265" s="187" t="s">
        <v>147</v>
      </c>
      <c r="E265" s="188" t="s">
        <v>607</v>
      </c>
      <c r="F265" s="189" t="s">
        <v>608</v>
      </c>
      <c r="G265" s="190" t="s">
        <v>422</v>
      </c>
      <c r="H265" s="191">
        <v>19.920000000000002</v>
      </c>
      <c r="I265" s="192"/>
      <c r="J265" s="193">
        <f t="shared" si="10"/>
        <v>0</v>
      </c>
      <c r="K265" s="189" t="s">
        <v>151</v>
      </c>
      <c r="L265" s="40"/>
      <c r="M265" s="194" t="s">
        <v>1</v>
      </c>
      <c r="N265" s="195" t="s">
        <v>43</v>
      </c>
      <c r="O265" s="72"/>
      <c r="P265" s="196">
        <f t="shared" si="11"/>
        <v>0</v>
      </c>
      <c r="Q265" s="196">
        <v>2.0000000000000002E-5</v>
      </c>
      <c r="R265" s="196">
        <f t="shared" si="12"/>
        <v>3.9840000000000009E-4</v>
      </c>
      <c r="S265" s="196">
        <v>0</v>
      </c>
      <c r="T265" s="197">
        <f t="shared" si="1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8" t="s">
        <v>230</v>
      </c>
      <c r="AT265" s="198" t="s">
        <v>147</v>
      </c>
      <c r="AU265" s="198" t="s">
        <v>88</v>
      </c>
      <c r="AY265" s="18" t="s">
        <v>144</v>
      </c>
      <c r="BE265" s="199">
        <f t="shared" si="14"/>
        <v>0</v>
      </c>
      <c r="BF265" s="199">
        <f t="shared" si="15"/>
        <v>0</v>
      </c>
      <c r="BG265" s="199">
        <f t="shared" si="16"/>
        <v>0</v>
      </c>
      <c r="BH265" s="199">
        <f t="shared" si="17"/>
        <v>0</v>
      </c>
      <c r="BI265" s="199">
        <f t="shared" si="18"/>
        <v>0</v>
      </c>
      <c r="BJ265" s="18" t="s">
        <v>86</v>
      </c>
      <c r="BK265" s="199">
        <f t="shared" si="19"/>
        <v>0</v>
      </c>
      <c r="BL265" s="18" t="s">
        <v>230</v>
      </c>
      <c r="BM265" s="198" t="s">
        <v>609</v>
      </c>
    </row>
    <row r="266" spans="1:65" s="12" customFormat="1" ht="22.75" customHeight="1">
      <c r="B266" s="171"/>
      <c r="C266" s="172"/>
      <c r="D266" s="173" t="s">
        <v>77</v>
      </c>
      <c r="E266" s="185" t="s">
        <v>610</v>
      </c>
      <c r="F266" s="185" t="s">
        <v>611</v>
      </c>
      <c r="G266" s="172"/>
      <c r="H266" s="172"/>
      <c r="I266" s="175"/>
      <c r="J266" s="186">
        <f>BK266</f>
        <v>0</v>
      </c>
      <c r="K266" s="172"/>
      <c r="L266" s="177"/>
      <c r="M266" s="178"/>
      <c r="N266" s="179"/>
      <c r="O266" s="179"/>
      <c r="P266" s="180">
        <f>SUM(P267:P277)</f>
        <v>0</v>
      </c>
      <c r="Q266" s="179"/>
      <c r="R266" s="180">
        <f>SUM(R267:R277)</f>
        <v>6.7340549999999999E-2</v>
      </c>
      <c r="S266" s="179"/>
      <c r="T266" s="181">
        <f>SUM(T267:T277)</f>
        <v>1.4010450000000001E-2</v>
      </c>
      <c r="AR266" s="182" t="s">
        <v>88</v>
      </c>
      <c r="AT266" s="183" t="s">
        <v>77</v>
      </c>
      <c r="AU266" s="183" t="s">
        <v>86</v>
      </c>
      <c r="AY266" s="182" t="s">
        <v>144</v>
      </c>
      <c r="BK266" s="184">
        <f>SUM(BK267:BK277)</f>
        <v>0</v>
      </c>
    </row>
    <row r="267" spans="1:65" s="2" customFormat="1" ht="20.5" customHeight="1">
      <c r="A267" s="35"/>
      <c r="B267" s="36"/>
      <c r="C267" s="187" t="s">
        <v>491</v>
      </c>
      <c r="D267" s="187" t="s">
        <v>147</v>
      </c>
      <c r="E267" s="188" t="s">
        <v>613</v>
      </c>
      <c r="F267" s="189" t="s">
        <v>614</v>
      </c>
      <c r="G267" s="190" t="s">
        <v>150</v>
      </c>
      <c r="H267" s="191">
        <v>45.195</v>
      </c>
      <c r="I267" s="192"/>
      <c r="J267" s="193">
        <f>ROUND(I267*H267,2)</f>
        <v>0</v>
      </c>
      <c r="K267" s="189" t="s">
        <v>151</v>
      </c>
      <c r="L267" s="40"/>
      <c r="M267" s="194" t="s">
        <v>1</v>
      </c>
      <c r="N267" s="195" t="s">
        <v>43</v>
      </c>
      <c r="O267" s="72"/>
      <c r="P267" s="196">
        <f>O267*H267</f>
        <v>0</v>
      </c>
      <c r="Q267" s="196">
        <v>1E-3</v>
      </c>
      <c r="R267" s="196">
        <f>Q267*H267</f>
        <v>4.5194999999999999E-2</v>
      </c>
      <c r="S267" s="196">
        <v>3.1E-4</v>
      </c>
      <c r="T267" s="197">
        <f>S267*H267</f>
        <v>1.4010450000000001E-2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8" t="s">
        <v>230</v>
      </c>
      <c r="AT267" s="198" t="s">
        <v>147</v>
      </c>
      <c r="AU267" s="198" t="s">
        <v>88</v>
      </c>
      <c r="AY267" s="18" t="s">
        <v>144</v>
      </c>
      <c r="BE267" s="199">
        <f>IF(N267="základní",J267,0)</f>
        <v>0</v>
      </c>
      <c r="BF267" s="199">
        <f>IF(N267="snížená",J267,0)</f>
        <v>0</v>
      </c>
      <c r="BG267" s="199">
        <f>IF(N267="zákl. přenesená",J267,0)</f>
        <v>0</v>
      </c>
      <c r="BH267" s="199">
        <f>IF(N267="sníž. přenesená",J267,0)</f>
        <v>0</v>
      </c>
      <c r="BI267" s="199">
        <f>IF(N267="nulová",J267,0)</f>
        <v>0</v>
      </c>
      <c r="BJ267" s="18" t="s">
        <v>86</v>
      </c>
      <c r="BK267" s="199">
        <f>ROUND(I267*H267,2)</f>
        <v>0</v>
      </c>
      <c r="BL267" s="18" t="s">
        <v>230</v>
      </c>
      <c r="BM267" s="198" t="s">
        <v>615</v>
      </c>
    </row>
    <row r="268" spans="1:65" s="13" customFormat="1" ht="10">
      <c r="B268" s="200"/>
      <c r="C268" s="201"/>
      <c r="D268" s="202" t="s">
        <v>154</v>
      </c>
      <c r="E268" s="203" t="s">
        <v>1</v>
      </c>
      <c r="F268" s="204" t="s">
        <v>162</v>
      </c>
      <c r="G268" s="201"/>
      <c r="H268" s="203" t="s">
        <v>1</v>
      </c>
      <c r="I268" s="205"/>
      <c r="J268" s="201"/>
      <c r="K268" s="201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154</v>
      </c>
      <c r="AU268" s="210" t="s">
        <v>88</v>
      </c>
      <c r="AV268" s="13" t="s">
        <v>86</v>
      </c>
      <c r="AW268" s="13" t="s">
        <v>34</v>
      </c>
      <c r="AX268" s="13" t="s">
        <v>78</v>
      </c>
      <c r="AY268" s="210" t="s">
        <v>144</v>
      </c>
    </row>
    <row r="269" spans="1:65" s="14" customFormat="1" ht="10">
      <c r="B269" s="211"/>
      <c r="C269" s="212"/>
      <c r="D269" s="202" t="s">
        <v>154</v>
      </c>
      <c r="E269" s="213" t="s">
        <v>1</v>
      </c>
      <c r="F269" s="214" t="s">
        <v>709</v>
      </c>
      <c r="G269" s="212"/>
      <c r="H269" s="215">
        <v>47.91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154</v>
      </c>
      <c r="AU269" s="221" t="s">
        <v>88</v>
      </c>
      <c r="AV269" s="14" t="s">
        <v>88</v>
      </c>
      <c r="AW269" s="14" t="s">
        <v>34</v>
      </c>
      <c r="AX269" s="14" t="s">
        <v>78</v>
      </c>
      <c r="AY269" s="221" t="s">
        <v>144</v>
      </c>
    </row>
    <row r="270" spans="1:65" s="14" customFormat="1" ht="10">
      <c r="B270" s="211"/>
      <c r="C270" s="212"/>
      <c r="D270" s="202" t="s">
        <v>154</v>
      </c>
      <c r="E270" s="213" t="s">
        <v>1</v>
      </c>
      <c r="F270" s="214" t="s">
        <v>739</v>
      </c>
      <c r="G270" s="212"/>
      <c r="H270" s="215">
        <v>-2.7149999999999999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154</v>
      </c>
      <c r="AU270" s="221" t="s">
        <v>88</v>
      </c>
      <c r="AV270" s="14" t="s">
        <v>88</v>
      </c>
      <c r="AW270" s="14" t="s">
        <v>34</v>
      </c>
      <c r="AX270" s="14" t="s">
        <v>78</v>
      </c>
      <c r="AY270" s="221" t="s">
        <v>144</v>
      </c>
    </row>
    <row r="271" spans="1:65" s="15" customFormat="1" ht="10">
      <c r="B271" s="222"/>
      <c r="C271" s="223"/>
      <c r="D271" s="202" t="s">
        <v>154</v>
      </c>
      <c r="E271" s="224" t="s">
        <v>1</v>
      </c>
      <c r="F271" s="225" t="s">
        <v>167</v>
      </c>
      <c r="G271" s="223"/>
      <c r="H271" s="226">
        <v>45.195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154</v>
      </c>
      <c r="AU271" s="232" t="s">
        <v>88</v>
      </c>
      <c r="AV271" s="15" t="s">
        <v>152</v>
      </c>
      <c r="AW271" s="15" t="s">
        <v>34</v>
      </c>
      <c r="AX271" s="15" t="s">
        <v>86</v>
      </c>
      <c r="AY271" s="232" t="s">
        <v>144</v>
      </c>
    </row>
    <row r="272" spans="1:65" s="2" customFormat="1" ht="22.9" customHeight="1">
      <c r="A272" s="35"/>
      <c r="B272" s="36"/>
      <c r="C272" s="187" t="s">
        <v>495</v>
      </c>
      <c r="D272" s="187" t="s">
        <v>147</v>
      </c>
      <c r="E272" s="188" t="s">
        <v>619</v>
      </c>
      <c r="F272" s="189" t="s">
        <v>620</v>
      </c>
      <c r="G272" s="190" t="s">
        <v>150</v>
      </c>
      <c r="H272" s="191">
        <v>45.195</v>
      </c>
      <c r="I272" s="192"/>
      <c r="J272" s="193">
        <f>ROUND(I272*H272,2)</f>
        <v>0</v>
      </c>
      <c r="K272" s="189" t="s">
        <v>151</v>
      </c>
      <c r="L272" s="40"/>
      <c r="M272" s="194" t="s">
        <v>1</v>
      </c>
      <c r="N272" s="195" t="s">
        <v>43</v>
      </c>
      <c r="O272" s="72"/>
      <c r="P272" s="196">
        <f>O272*H272</f>
        <v>0</v>
      </c>
      <c r="Q272" s="196">
        <v>2.0000000000000001E-4</v>
      </c>
      <c r="R272" s="196">
        <f>Q272*H272</f>
        <v>9.0390000000000002E-3</v>
      </c>
      <c r="S272" s="196">
        <v>0</v>
      </c>
      <c r="T272" s="19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8" t="s">
        <v>230</v>
      </c>
      <c r="AT272" s="198" t="s">
        <v>147</v>
      </c>
      <c r="AU272" s="198" t="s">
        <v>88</v>
      </c>
      <c r="AY272" s="18" t="s">
        <v>144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8" t="s">
        <v>86</v>
      </c>
      <c r="BK272" s="199">
        <f>ROUND(I272*H272,2)</f>
        <v>0</v>
      </c>
      <c r="BL272" s="18" t="s">
        <v>230</v>
      </c>
      <c r="BM272" s="198" t="s">
        <v>621</v>
      </c>
    </row>
    <row r="273" spans="1:65" s="13" customFormat="1" ht="10">
      <c r="B273" s="200"/>
      <c r="C273" s="201"/>
      <c r="D273" s="202" t="s">
        <v>154</v>
      </c>
      <c r="E273" s="203" t="s">
        <v>1</v>
      </c>
      <c r="F273" s="204" t="s">
        <v>162</v>
      </c>
      <c r="G273" s="201"/>
      <c r="H273" s="203" t="s">
        <v>1</v>
      </c>
      <c r="I273" s="205"/>
      <c r="J273" s="201"/>
      <c r="K273" s="201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154</v>
      </c>
      <c r="AU273" s="210" t="s">
        <v>88</v>
      </c>
      <c r="AV273" s="13" t="s">
        <v>86</v>
      </c>
      <c r="AW273" s="13" t="s">
        <v>34</v>
      </c>
      <c r="AX273" s="13" t="s">
        <v>78</v>
      </c>
      <c r="AY273" s="210" t="s">
        <v>144</v>
      </c>
    </row>
    <row r="274" spans="1:65" s="14" customFormat="1" ht="10">
      <c r="B274" s="211"/>
      <c r="C274" s="212"/>
      <c r="D274" s="202" t="s">
        <v>154</v>
      </c>
      <c r="E274" s="213" t="s">
        <v>1</v>
      </c>
      <c r="F274" s="214" t="s">
        <v>709</v>
      </c>
      <c r="G274" s="212"/>
      <c r="H274" s="215">
        <v>47.91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154</v>
      </c>
      <c r="AU274" s="221" t="s">
        <v>88</v>
      </c>
      <c r="AV274" s="14" t="s">
        <v>88</v>
      </c>
      <c r="AW274" s="14" t="s">
        <v>34</v>
      </c>
      <c r="AX274" s="14" t="s">
        <v>78</v>
      </c>
      <c r="AY274" s="221" t="s">
        <v>144</v>
      </c>
    </row>
    <row r="275" spans="1:65" s="14" customFormat="1" ht="10">
      <c r="B275" s="211"/>
      <c r="C275" s="212"/>
      <c r="D275" s="202" t="s">
        <v>154</v>
      </c>
      <c r="E275" s="213" t="s">
        <v>1</v>
      </c>
      <c r="F275" s="214" t="s">
        <v>739</v>
      </c>
      <c r="G275" s="212"/>
      <c r="H275" s="215">
        <v>-2.7149999999999999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154</v>
      </c>
      <c r="AU275" s="221" t="s">
        <v>88</v>
      </c>
      <c r="AV275" s="14" t="s">
        <v>88</v>
      </c>
      <c r="AW275" s="14" t="s">
        <v>34</v>
      </c>
      <c r="AX275" s="14" t="s">
        <v>78</v>
      </c>
      <c r="AY275" s="221" t="s">
        <v>144</v>
      </c>
    </row>
    <row r="276" spans="1:65" s="15" customFormat="1" ht="10">
      <c r="B276" s="222"/>
      <c r="C276" s="223"/>
      <c r="D276" s="202" t="s">
        <v>154</v>
      </c>
      <c r="E276" s="224" t="s">
        <v>1</v>
      </c>
      <c r="F276" s="225" t="s">
        <v>167</v>
      </c>
      <c r="G276" s="223"/>
      <c r="H276" s="226">
        <v>45.195</v>
      </c>
      <c r="I276" s="227"/>
      <c r="J276" s="223"/>
      <c r="K276" s="223"/>
      <c r="L276" s="228"/>
      <c r="M276" s="229"/>
      <c r="N276" s="230"/>
      <c r="O276" s="230"/>
      <c r="P276" s="230"/>
      <c r="Q276" s="230"/>
      <c r="R276" s="230"/>
      <c r="S276" s="230"/>
      <c r="T276" s="231"/>
      <c r="AT276" s="232" t="s">
        <v>154</v>
      </c>
      <c r="AU276" s="232" t="s">
        <v>88</v>
      </c>
      <c r="AV276" s="15" t="s">
        <v>152</v>
      </c>
      <c r="AW276" s="15" t="s">
        <v>34</v>
      </c>
      <c r="AX276" s="15" t="s">
        <v>86</v>
      </c>
      <c r="AY276" s="232" t="s">
        <v>144</v>
      </c>
    </row>
    <row r="277" spans="1:65" s="2" customFormat="1" ht="22.9" customHeight="1">
      <c r="A277" s="35"/>
      <c r="B277" s="36"/>
      <c r="C277" s="187" t="s">
        <v>499</v>
      </c>
      <c r="D277" s="187" t="s">
        <v>147</v>
      </c>
      <c r="E277" s="188" t="s">
        <v>625</v>
      </c>
      <c r="F277" s="189" t="s">
        <v>626</v>
      </c>
      <c r="G277" s="190" t="s">
        <v>150</v>
      </c>
      <c r="H277" s="191">
        <v>45.195</v>
      </c>
      <c r="I277" s="192"/>
      <c r="J277" s="193">
        <f>ROUND(I277*H277,2)</f>
        <v>0</v>
      </c>
      <c r="K277" s="189" t="s">
        <v>151</v>
      </c>
      <c r="L277" s="40"/>
      <c r="M277" s="194" t="s">
        <v>1</v>
      </c>
      <c r="N277" s="195" t="s">
        <v>43</v>
      </c>
      <c r="O277" s="72"/>
      <c r="P277" s="196">
        <f>O277*H277</f>
        <v>0</v>
      </c>
      <c r="Q277" s="196">
        <v>2.9E-4</v>
      </c>
      <c r="R277" s="196">
        <f>Q277*H277</f>
        <v>1.310655E-2</v>
      </c>
      <c r="S277" s="196">
        <v>0</v>
      </c>
      <c r="T277" s="19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8" t="s">
        <v>230</v>
      </c>
      <c r="AT277" s="198" t="s">
        <v>147</v>
      </c>
      <c r="AU277" s="198" t="s">
        <v>88</v>
      </c>
      <c r="AY277" s="18" t="s">
        <v>144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18" t="s">
        <v>86</v>
      </c>
      <c r="BK277" s="199">
        <f>ROUND(I277*H277,2)</f>
        <v>0</v>
      </c>
      <c r="BL277" s="18" t="s">
        <v>230</v>
      </c>
      <c r="BM277" s="198" t="s">
        <v>627</v>
      </c>
    </row>
    <row r="278" spans="1:65" s="12" customFormat="1" ht="22.75" customHeight="1">
      <c r="B278" s="171"/>
      <c r="C278" s="172"/>
      <c r="D278" s="173" t="s">
        <v>77</v>
      </c>
      <c r="E278" s="185" t="s">
        <v>628</v>
      </c>
      <c r="F278" s="185" t="s">
        <v>629</v>
      </c>
      <c r="G278" s="172"/>
      <c r="H278" s="172"/>
      <c r="I278" s="175"/>
      <c r="J278" s="186">
        <f>BK278</f>
        <v>0</v>
      </c>
      <c r="K278" s="172"/>
      <c r="L278" s="177"/>
      <c r="M278" s="178"/>
      <c r="N278" s="179"/>
      <c r="O278" s="179"/>
      <c r="P278" s="180">
        <f>SUM(P279:P289)</f>
        <v>0</v>
      </c>
      <c r="Q278" s="179"/>
      <c r="R278" s="180">
        <f>SUM(R279:R289)</f>
        <v>1.8999000000000002E-2</v>
      </c>
      <c r="S278" s="179"/>
      <c r="T278" s="181">
        <f>SUM(T279:T289)</f>
        <v>0</v>
      </c>
      <c r="AR278" s="182" t="s">
        <v>88</v>
      </c>
      <c r="AT278" s="183" t="s">
        <v>77</v>
      </c>
      <c r="AU278" s="183" t="s">
        <v>86</v>
      </c>
      <c r="AY278" s="182" t="s">
        <v>144</v>
      </c>
      <c r="BK278" s="184">
        <f>SUM(BK279:BK289)</f>
        <v>0</v>
      </c>
    </row>
    <row r="279" spans="1:65" s="2" customFormat="1" ht="46.25" customHeight="1">
      <c r="A279" s="35"/>
      <c r="B279" s="36"/>
      <c r="C279" s="187" t="s">
        <v>503</v>
      </c>
      <c r="D279" s="187" t="s">
        <v>147</v>
      </c>
      <c r="E279" s="188" t="s">
        <v>740</v>
      </c>
      <c r="F279" s="189" t="s">
        <v>741</v>
      </c>
      <c r="G279" s="190" t="s">
        <v>150</v>
      </c>
      <c r="H279" s="191">
        <v>5.1390000000000002</v>
      </c>
      <c r="I279" s="192"/>
      <c r="J279" s="193">
        <f>ROUND(I279*H279,2)</f>
        <v>0</v>
      </c>
      <c r="K279" s="189" t="s">
        <v>1</v>
      </c>
      <c r="L279" s="40"/>
      <c r="M279" s="194" t="s">
        <v>1</v>
      </c>
      <c r="N279" s="195" t="s">
        <v>43</v>
      </c>
      <c r="O279" s="72"/>
      <c r="P279" s="196">
        <f>O279*H279</f>
        <v>0</v>
      </c>
      <c r="Q279" s="196">
        <v>2.8E-3</v>
      </c>
      <c r="R279" s="196">
        <f>Q279*H279</f>
        <v>1.4389200000000001E-2</v>
      </c>
      <c r="S279" s="196">
        <v>0</v>
      </c>
      <c r="T279" s="19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8" t="s">
        <v>230</v>
      </c>
      <c r="AT279" s="198" t="s">
        <v>147</v>
      </c>
      <c r="AU279" s="198" t="s">
        <v>88</v>
      </c>
      <c r="AY279" s="18" t="s">
        <v>144</v>
      </c>
      <c r="BE279" s="199">
        <f>IF(N279="základní",J279,0)</f>
        <v>0</v>
      </c>
      <c r="BF279" s="199">
        <f>IF(N279="snížená",J279,0)</f>
        <v>0</v>
      </c>
      <c r="BG279" s="199">
        <f>IF(N279="zákl. přenesená",J279,0)</f>
        <v>0</v>
      </c>
      <c r="BH279" s="199">
        <f>IF(N279="sníž. přenesená",J279,0)</f>
        <v>0</v>
      </c>
      <c r="BI279" s="199">
        <f>IF(N279="nulová",J279,0)</f>
        <v>0</v>
      </c>
      <c r="BJ279" s="18" t="s">
        <v>86</v>
      </c>
      <c r="BK279" s="199">
        <f>ROUND(I279*H279,2)</f>
        <v>0</v>
      </c>
      <c r="BL279" s="18" t="s">
        <v>230</v>
      </c>
      <c r="BM279" s="198" t="s">
        <v>742</v>
      </c>
    </row>
    <row r="280" spans="1:65" s="13" customFormat="1" ht="20">
      <c r="B280" s="200"/>
      <c r="C280" s="201"/>
      <c r="D280" s="202" t="s">
        <v>154</v>
      </c>
      <c r="E280" s="203" t="s">
        <v>1</v>
      </c>
      <c r="F280" s="204" t="s">
        <v>743</v>
      </c>
      <c r="G280" s="201"/>
      <c r="H280" s="203" t="s">
        <v>1</v>
      </c>
      <c r="I280" s="205"/>
      <c r="J280" s="201"/>
      <c r="K280" s="201"/>
      <c r="L280" s="206"/>
      <c r="M280" s="207"/>
      <c r="N280" s="208"/>
      <c r="O280" s="208"/>
      <c r="P280" s="208"/>
      <c r="Q280" s="208"/>
      <c r="R280" s="208"/>
      <c r="S280" s="208"/>
      <c r="T280" s="209"/>
      <c r="AT280" s="210" t="s">
        <v>154</v>
      </c>
      <c r="AU280" s="210" t="s">
        <v>88</v>
      </c>
      <c r="AV280" s="13" t="s">
        <v>86</v>
      </c>
      <c r="AW280" s="13" t="s">
        <v>34</v>
      </c>
      <c r="AX280" s="13" t="s">
        <v>78</v>
      </c>
      <c r="AY280" s="210" t="s">
        <v>144</v>
      </c>
    </row>
    <row r="281" spans="1:65" s="13" customFormat="1" ht="10">
      <c r="B281" s="200"/>
      <c r="C281" s="201"/>
      <c r="D281" s="202" t="s">
        <v>154</v>
      </c>
      <c r="E281" s="203" t="s">
        <v>1</v>
      </c>
      <c r="F281" s="204" t="s">
        <v>744</v>
      </c>
      <c r="G281" s="201"/>
      <c r="H281" s="203" t="s">
        <v>1</v>
      </c>
      <c r="I281" s="205"/>
      <c r="J281" s="201"/>
      <c r="K281" s="201"/>
      <c r="L281" s="206"/>
      <c r="M281" s="207"/>
      <c r="N281" s="208"/>
      <c r="O281" s="208"/>
      <c r="P281" s="208"/>
      <c r="Q281" s="208"/>
      <c r="R281" s="208"/>
      <c r="S281" s="208"/>
      <c r="T281" s="209"/>
      <c r="AT281" s="210" t="s">
        <v>154</v>
      </c>
      <c r="AU281" s="210" t="s">
        <v>88</v>
      </c>
      <c r="AV281" s="13" t="s">
        <v>86</v>
      </c>
      <c r="AW281" s="13" t="s">
        <v>34</v>
      </c>
      <c r="AX281" s="13" t="s">
        <v>78</v>
      </c>
      <c r="AY281" s="210" t="s">
        <v>144</v>
      </c>
    </row>
    <row r="282" spans="1:65" s="14" customFormat="1" ht="10">
      <c r="B282" s="211"/>
      <c r="C282" s="212"/>
      <c r="D282" s="202" t="s">
        <v>154</v>
      </c>
      <c r="E282" s="213" t="s">
        <v>1</v>
      </c>
      <c r="F282" s="214" t="s">
        <v>745</v>
      </c>
      <c r="G282" s="212"/>
      <c r="H282" s="215">
        <v>5.1390000000000002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154</v>
      </c>
      <c r="AU282" s="221" t="s">
        <v>88</v>
      </c>
      <c r="AV282" s="14" t="s">
        <v>88</v>
      </c>
      <c r="AW282" s="14" t="s">
        <v>34</v>
      </c>
      <c r="AX282" s="14" t="s">
        <v>86</v>
      </c>
      <c r="AY282" s="221" t="s">
        <v>144</v>
      </c>
    </row>
    <row r="283" spans="1:65" s="2" customFormat="1" ht="22.9" customHeight="1">
      <c r="A283" s="35"/>
      <c r="B283" s="36"/>
      <c r="C283" s="187" t="s">
        <v>507</v>
      </c>
      <c r="D283" s="187" t="s">
        <v>147</v>
      </c>
      <c r="E283" s="188" t="s">
        <v>631</v>
      </c>
      <c r="F283" s="189" t="s">
        <v>632</v>
      </c>
      <c r="G283" s="190" t="s">
        <v>150</v>
      </c>
      <c r="H283" s="191">
        <v>5.1390000000000002</v>
      </c>
      <c r="I283" s="192"/>
      <c r="J283" s="193">
        <f>ROUND(I283*H283,2)</f>
        <v>0</v>
      </c>
      <c r="K283" s="189" t="s">
        <v>151</v>
      </c>
      <c r="L283" s="40"/>
      <c r="M283" s="194" t="s">
        <v>1</v>
      </c>
      <c r="N283" s="195" t="s">
        <v>43</v>
      </c>
      <c r="O283" s="72"/>
      <c r="P283" s="196">
        <f>O283*H283</f>
        <v>0</v>
      </c>
      <c r="Q283" s="196">
        <v>0</v>
      </c>
      <c r="R283" s="196">
        <f>Q283*H283</f>
        <v>0</v>
      </c>
      <c r="S283" s="196">
        <v>0</v>
      </c>
      <c r="T283" s="19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8" t="s">
        <v>230</v>
      </c>
      <c r="AT283" s="198" t="s">
        <v>147</v>
      </c>
      <c r="AU283" s="198" t="s">
        <v>88</v>
      </c>
      <c r="AY283" s="18" t="s">
        <v>144</v>
      </c>
      <c r="BE283" s="199">
        <f>IF(N283="základní",J283,0)</f>
        <v>0</v>
      </c>
      <c r="BF283" s="199">
        <f>IF(N283="snížená",J283,0)</f>
        <v>0</v>
      </c>
      <c r="BG283" s="199">
        <f>IF(N283="zákl. přenesená",J283,0)</f>
        <v>0</v>
      </c>
      <c r="BH283" s="199">
        <f>IF(N283="sníž. přenesená",J283,0)</f>
        <v>0</v>
      </c>
      <c r="BI283" s="199">
        <f>IF(N283="nulová",J283,0)</f>
        <v>0</v>
      </c>
      <c r="BJ283" s="18" t="s">
        <v>86</v>
      </c>
      <c r="BK283" s="199">
        <f>ROUND(I283*H283,2)</f>
        <v>0</v>
      </c>
      <c r="BL283" s="18" t="s">
        <v>230</v>
      </c>
      <c r="BM283" s="198" t="s">
        <v>746</v>
      </c>
    </row>
    <row r="284" spans="1:65" s="13" customFormat="1" ht="10">
      <c r="B284" s="200"/>
      <c r="C284" s="201"/>
      <c r="D284" s="202" t="s">
        <v>154</v>
      </c>
      <c r="E284" s="203" t="s">
        <v>1</v>
      </c>
      <c r="F284" s="204" t="s">
        <v>747</v>
      </c>
      <c r="G284" s="201"/>
      <c r="H284" s="203" t="s">
        <v>1</v>
      </c>
      <c r="I284" s="205"/>
      <c r="J284" s="201"/>
      <c r="K284" s="201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154</v>
      </c>
      <c r="AU284" s="210" t="s">
        <v>88</v>
      </c>
      <c r="AV284" s="13" t="s">
        <v>86</v>
      </c>
      <c r="AW284" s="13" t="s">
        <v>34</v>
      </c>
      <c r="AX284" s="13" t="s">
        <v>78</v>
      </c>
      <c r="AY284" s="210" t="s">
        <v>144</v>
      </c>
    </row>
    <row r="285" spans="1:65" s="14" customFormat="1" ht="10">
      <c r="B285" s="211"/>
      <c r="C285" s="212"/>
      <c r="D285" s="202" t="s">
        <v>154</v>
      </c>
      <c r="E285" s="213" t="s">
        <v>1</v>
      </c>
      <c r="F285" s="214" t="s">
        <v>745</v>
      </c>
      <c r="G285" s="212"/>
      <c r="H285" s="215">
        <v>5.1390000000000002</v>
      </c>
      <c r="I285" s="216"/>
      <c r="J285" s="212"/>
      <c r="K285" s="212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154</v>
      </c>
      <c r="AU285" s="221" t="s">
        <v>88</v>
      </c>
      <c r="AV285" s="14" t="s">
        <v>88</v>
      </c>
      <c r="AW285" s="14" t="s">
        <v>34</v>
      </c>
      <c r="AX285" s="14" t="s">
        <v>86</v>
      </c>
      <c r="AY285" s="221" t="s">
        <v>144</v>
      </c>
    </row>
    <row r="286" spans="1:65" s="2" customFormat="1" ht="20.5" customHeight="1">
      <c r="A286" s="35"/>
      <c r="B286" s="36"/>
      <c r="C286" s="244" t="s">
        <v>513</v>
      </c>
      <c r="D286" s="244" t="s">
        <v>287</v>
      </c>
      <c r="E286" s="245" t="s">
        <v>637</v>
      </c>
      <c r="F286" s="246" t="s">
        <v>638</v>
      </c>
      <c r="G286" s="247" t="s">
        <v>150</v>
      </c>
      <c r="H286" s="248">
        <v>5.91</v>
      </c>
      <c r="I286" s="249"/>
      <c r="J286" s="250">
        <f>ROUND(I286*H286,2)</f>
        <v>0</v>
      </c>
      <c r="K286" s="246" t="s">
        <v>1</v>
      </c>
      <c r="L286" s="251"/>
      <c r="M286" s="252" t="s">
        <v>1</v>
      </c>
      <c r="N286" s="253" t="s">
        <v>43</v>
      </c>
      <c r="O286" s="72"/>
      <c r="P286" s="196">
        <f>O286*H286</f>
        <v>0</v>
      </c>
      <c r="Q286" s="196">
        <v>7.7999999999999999E-4</v>
      </c>
      <c r="R286" s="196">
        <f>Q286*H286</f>
        <v>4.6097999999999998E-3</v>
      </c>
      <c r="S286" s="196">
        <v>0</v>
      </c>
      <c r="T286" s="19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8" t="s">
        <v>290</v>
      </c>
      <c r="AT286" s="198" t="s">
        <v>287</v>
      </c>
      <c r="AU286" s="198" t="s">
        <v>88</v>
      </c>
      <c r="AY286" s="18" t="s">
        <v>144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8" t="s">
        <v>86</v>
      </c>
      <c r="BK286" s="199">
        <f>ROUND(I286*H286,2)</f>
        <v>0</v>
      </c>
      <c r="BL286" s="18" t="s">
        <v>230</v>
      </c>
      <c r="BM286" s="198" t="s">
        <v>748</v>
      </c>
    </row>
    <row r="287" spans="1:65" s="14" customFormat="1" ht="10">
      <c r="B287" s="211"/>
      <c r="C287" s="212"/>
      <c r="D287" s="202" t="s">
        <v>154</v>
      </c>
      <c r="E287" s="212"/>
      <c r="F287" s="214" t="s">
        <v>749</v>
      </c>
      <c r="G287" s="212"/>
      <c r="H287" s="215">
        <v>5.91</v>
      </c>
      <c r="I287" s="216"/>
      <c r="J287" s="212"/>
      <c r="K287" s="212"/>
      <c r="L287" s="217"/>
      <c r="M287" s="218"/>
      <c r="N287" s="219"/>
      <c r="O287" s="219"/>
      <c r="P287" s="219"/>
      <c r="Q287" s="219"/>
      <c r="R287" s="219"/>
      <c r="S287" s="219"/>
      <c r="T287" s="220"/>
      <c r="AT287" s="221" t="s">
        <v>154</v>
      </c>
      <c r="AU287" s="221" t="s">
        <v>88</v>
      </c>
      <c r="AV287" s="14" t="s">
        <v>88</v>
      </c>
      <c r="AW287" s="14" t="s">
        <v>4</v>
      </c>
      <c r="AX287" s="14" t="s">
        <v>86</v>
      </c>
      <c r="AY287" s="221" t="s">
        <v>144</v>
      </c>
    </row>
    <row r="288" spans="1:65" s="2" customFormat="1" ht="22.9" customHeight="1">
      <c r="A288" s="35"/>
      <c r="B288" s="36"/>
      <c r="C288" s="187" t="s">
        <v>519</v>
      </c>
      <c r="D288" s="187" t="s">
        <v>147</v>
      </c>
      <c r="E288" s="188" t="s">
        <v>750</v>
      </c>
      <c r="F288" s="189" t="s">
        <v>751</v>
      </c>
      <c r="G288" s="190" t="s">
        <v>245</v>
      </c>
      <c r="H288" s="191">
        <v>1.9E-2</v>
      </c>
      <c r="I288" s="192"/>
      <c r="J288" s="193">
        <f>ROUND(I288*H288,2)</f>
        <v>0</v>
      </c>
      <c r="K288" s="189" t="s">
        <v>151</v>
      </c>
      <c r="L288" s="40"/>
      <c r="M288" s="194" t="s">
        <v>1</v>
      </c>
      <c r="N288" s="195" t="s">
        <v>43</v>
      </c>
      <c r="O288" s="72"/>
      <c r="P288" s="196">
        <f>O288*H288</f>
        <v>0</v>
      </c>
      <c r="Q288" s="196">
        <v>0</v>
      </c>
      <c r="R288" s="196">
        <f>Q288*H288</f>
        <v>0</v>
      </c>
      <c r="S288" s="196">
        <v>0</v>
      </c>
      <c r="T288" s="19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8" t="s">
        <v>230</v>
      </c>
      <c r="AT288" s="198" t="s">
        <v>147</v>
      </c>
      <c r="AU288" s="198" t="s">
        <v>88</v>
      </c>
      <c r="AY288" s="18" t="s">
        <v>144</v>
      </c>
      <c r="BE288" s="199">
        <f>IF(N288="základní",J288,0)</f>
        <v>0</v>
      </c>
      <c r="BF288" s="199">
        <f>IF(N288="snížená",J288,0)</f>
        <v>0</v>
      </c>
      <c r="BG288" s="199">
        <f>IF(N288="zákl. přenesená",J288,0)</f>
        <v>0</v>
      </c>
      <c r="BH288" s="199">
        <f>IF(N288="sníž. přenesená",J288,0)</f>
        <v>0</v>
      </c>
      <c r="BI288" s="199">
        <f>IF(N288="nulová",J288,0)</f>
        <v>0</v>
      </c>
      <c r="BJ288" s="18" t="s">
        <v>86</v>
      </c>
      <c r="BK288" s="199">
        <f>ROUND(I288*H288,2)</f>
        <v>0</v>
      </c>
      <c r="BL288" s="18" t="s">
        <v>230</v>
      </c>
      <c r="BM288" s="198" t="s">
        <v>752</v>
      </c>
    </row>
    <row r="289" spans="1:65" s="2" customFormat="1" ht="22.9" customHeight="1">
      <c r="A289" s="35"/>
      <c r="B289" s="36"/>
      <c r="C289" s="187" t="s">
        <v>524</v>
      </c>
      <c r="D289" s="187" t="s">
        <v>147</v>
      </c>
      <c r="E289" s="188" t="s">
        <v>646</v>
      </c>
      <c r="F289" s="189" t="s">
        <v>647</v>
      </c>
      <c r="G289" s="190" t="s">
        <v>245</v>
      </c>
      <c r="H289" s="191">
        <v>1.9E-2</v>
      </c>
      <c r="I289" s="192"/>
      <c r="J289" s="193">
        <f>ROUND(I289*H289,2)</f>
        <v>0</v>
      </c>
      <c r="K289" s="189" t="s">
        <v>151</v>
      </c>
      <c r="L289" s="40"/>
      <c r="M289" s="254" t="s">
        <v>1</v>
      </c>
      <c r="N289" s="255" t="s">
        <v>43</v>
      </c>
      <c r="O289" s="256"/>
      <c r="P289" s="257">
        <f>O289*H289</f>
        <v>0</v>
      </c>
      <c r="Q289" s="257">
        <v>0</v>
      </c>
      <c r="R289" s="257">
        <f>Q289*H289</f>
        <v>0</v>
      </c>
      <c r="S289" s="257">
        <v>0</v>
      </c>
      <c r="T289" s="258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8" t="s">
        <v>230</v>
      </c>
      <c r="AT289" s="198" t="s">
        <v>147</v>
      </c>
      <c r="AU289" s="198" t="s">
        <v>88</v>
      </c>
      <c r="AY289" s="18" t="s">
        <v>144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8" t="s">
        <v>86</v>
      </c>
      <c r="BK289" s="199">
        <f>ROUND(I289*H289,2)</f>
        <v>0</v>
      </c>
      <c r="BL289" s="18" t="s">
        <v>230</v>
      </c>
      <c r="BM289" s="198" t="s">
        <v>753</v>
      </c>
    </row>
    <row r="290" spans="1:65" s="2" customFormat="1" ht="7" customHeight="1">
      <c r="A290" s="35"/>
      <c r="B290" s="55"/>
      <c r="C290" s="56"/>
      <c r="D290" s="56"/>
      <c r="E290" s="56"/>
      <c r="F290" s="56"/>
      <c r="G290" s="56"/>
      <c r="H290" s="56"/>
      <c r="I290" s="56"/>
      <c r="J290" s="56"/>
      <c r="K290" s="56"/>
      <c r="L290" s="40"/>
      <c r="M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</row>
  </sheetData>
  <sheetProtection algorithmName="SHA-512" hashValue="uDgk/SV4ZPwfDxGnZMeaJ7zSFjCr8n11XmO/BLBm7Z16nHO8Vjln1scmvOYrCLgghlBlrmeu2fb4RjwAk1c8Jw==" saltValue="dc+VU2o3Kk1htrR7kx3JgyJr7qraN5ZJB3u6srCkcoTKGCtfWGJs8zZRFlcHd40l/J903MVc2AJGYSDmJ4sLzg==" spinCount="100000" sheet="1" objects="1" scenarios="1" formatColumns="0" formatRows="0" autoFilter="0"/>
  <autoFilter ref="C129:K289" xr:uid="{00000000-0009-0000-0000-000003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314"/>
  <sheetViews>
    <sheetView showGridLines="0" workbookViewId="0"/>
  </sheetViews>
  <sheetFormatPr defaultRowHeight="14.5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8.8867187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8.88671875" style="1" hidden="1"/>
  </cols>
  <sheetData>
    <row r="2" spans="1:46" s="1" customFormat="1" ht="37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97</v>
      </c>
    </row>
    <row r="3" spans="1:46" s="1" customFormat="1" ht="7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5" customHeight="1">
      <c r="B4" s="21"/>
      <c r="D4" s="111" t="s">
        <v>105</v>
      </c>
      <c r="L4" s="21"/>
      <c r="M4" s="112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4.5" customHeight="1">
      <c r="B7" s="21"/>
      <c r="E7" s="300" t="str">
        <f>'Rekapitulace stavby'!K6</f>
        <v>Volnočasové I-Studio v Domě dětí Fontána Bohumín</v>
      </c>
      <c r="F7" s="301"/>
      <c r="G7" s="301"/>
      <c r="H7" s="301"/>
      <c r="L7" s="21"/>
    </row>
    <row r="8" spans="1:46" s="2" customFormat="1" ht="12" customHeight="1">
      <c r="A8" s="35"/>
      <c r="B8" s="40"/>
      <c r="C8" s="35"/>
      <c r="D8" s="113" t="s">
        <v>106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5" customHeight="1">
      <c r="A9" s="35"/>
      <c r="B9" s="40"/>
      <c r="C9" s="35"/>
      <c r="D9" s="35"/>
      <c r="E9" s="302" t="s">
        <v>754</v>
      </c>
      <c r="F9" s="303"/>
      <c r="G9" s="303"/>
      <c r="H9" s="30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26. 11. 2020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4" t="str">
        <f>'Rekapitulace stavby'!E14</f>
        <v>Vyplň údaj</v>
      </c>
      <c r="F18" s="305"/>
      <c r="G18" s="305"/>
      <c r="H18" s="305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31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32</v>
      </c>
      <c r="F21" s="35"/>
      <c r="G21" s="35"/>
      <c r="H21" s="35"/>
      <c r="I21" s="113" t="s">
        <v>27</v>
      </c>
      <c r="J21" s="114" t="s">
        <v>33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5" customHeight="1">
      <c r="A27" s="116"/>
      <c r="B27" s="117"/>
      <c r="C27" s="116"/>
      <c r="D27" s="116"/>
      <c r="E27" s="306" t="s">
        <v>1</v>
      </c>
      <c r="F27" s="306"/>
      <c r="G27" s="306"/>
      <c r="H27" s="30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ROUND(J131,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42</v>
      </c>
      <c r="E33" s="113" t="s">
        <v>43</v>
      </c>
      <c r="F33" s="124">
        <f>ROUND((SUM(BE131:BE313)),  2)</f>
        <v>0</v>
      </c>
      <c r="G33" s="35"/>
      <c r="H33" s="35"/>
      <c r="I33" s="125">
        <v>0.21</v>
      </c>
      <c r="J33" s="124">
        <f>ROUND(((SUM(BE131:BE313))*I33),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44</v>
      </c>
      <c r="F34" s="124">
        <f>ROUND((SUM(BF131:BF313)),  2)</f>
        <v>0</v>
      </c>
      <c r="G34" s="35"/>
      <c r="H34" s="35"/>
      <c r="I34" s="125">
        <v>0.15</v>
      </c>
      <c r="J34" s="124">
        <f>ROUND(((SUM(BF131:BF313))*I34),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45</v>
      </c>
      <c r="F35" s="124">
        <f>ROUND((SUM(BG131:BG313)),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46</v>
      </c>
      <c r="F36" s="124">
        <f>ROUND((SUM(BH131:BH313)),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47</v>
      </c>
      <c r="F37" s="124">
        <f>ROUND((SUM(BI131:BI313)),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7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5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4.5" customHeight="1">
      <c r="A85" s="35"/>
      <c r="B85" s="36"/>
      <c r="C85" s="37"/>
      <c r="D85" s="37"/>
      <c r="E85" s="307" t="str">
        <f>E7</f>
        <v>Volnočasové I-Studio v Domě dětí Fontána Bohumín</v>
      </c>
      <c r="F85" s="308"/>
      <c r="G85" s="308"/>
      <c r="H85" s="30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4.5" customHeight="1">
      <c r="A87" s="35"/>
      <c r="B87" s="36"/>
      <c r="C87" s="37"/>
      <c r="D87" s="37"/>
      <c r="E87" s="259" t="str">
        <f>E9</f>
        <v>2604 - D.1.1 Architektonicko-stavební řešení - UČEBNA 203</v>
      </c>
      <c r="F87" s="309"/>
      <c r="G87" s="309"/>
      <c r="H87" s="30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7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Bohumín</v>
      </c>
      <c r="G89" s="37"/>
      <c r="H89" s="37"/>
      <c r="I89" s="30" t="s">
        <v>22</v>
      </c>
      <c r="J89" s="67" t="str">
        <f>IF(J12="","",J12)</f>
        <v>26. 11. 2020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4.9" customHeight="1">
      <c r="A91" s="35"/>
      <c r="B91" s="36"/>
      <c r="C91" s="30" t="s">
        <v>24</v>
      </c>
      <c r="D91" s="37"/>
      <c r="E91" s="37"/>
      <c r="F91" s="28" t="str">
        <f>E15</f>
        <v>Město Bohumín, Masarykova 158, Bohumín</v>
      </c>
      <c r="G91" s="37"/>
      <c r="H91" s="37"/>
      <c r="I91" s="30" t="s">
        <v>30</v>
      </c>
      <c r="J91" s="33" t="str">
        <f>E21</f>
        <v>MAP architekti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4.9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Hořák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2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109</v>
      </c>
      <c r="D94" s="145"/>
      <c r="E94" s="145"/>
      <c r="F94" s="145"/>
      <c r="G94" s="145"/>
      <c r="H94" s="145"/>
      <c r="I94" s="145"/>
      <c r="J94" s="146" t="s">
        <v>110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>
      <c r="A96" s="35"/>
      <c r="B96" s="36"/>
      <c r="C96" s="147" t="s">
        <v>111</v>
      </c>
      <c r="D96" s="37"/>
      <c r="E96" s="37"/>
      <c r="F96" s="37"/>
      <c r="G96" s="37"/>
      <c r="H96" s="37"/>
      <c r="I96" s="37"/>
      <c r="J96" s="85">
        <f>J131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pans="1:31" s="9" customFormat="1" ht="25" customHeight="1">
      <c r="B97" s="148"/>
      <c r="C97" s="149"/>
      <c r="D97" s="150" t="s">
        <v>113</v>
      </c>
      <c r="E97" s="151"/>
      <c r="F97" s="151"/>
      <c r="G97" s="151"/>
      <c r="H97" s="151"/>
      <c r="I97" s="151"/>
      <c r="J97" s="152">
        <f>J132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115</v>
      </c>
      <c r="E98" s="157"/>
      <c r="F98" s="157"/>
      <c r="G98" s="157"/>
      <c r="H98" s="157"/>
      <c r="I98" s="157"/>
      <c r="J98" s="158">
        <f>J133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116</v>
      </c>
      <c r="E99" s="157"/>
      <c r="F99" s="157"/>
      <c r="G99" s="157"/>
      <c r="H99" s="157"/>
      <c r="I99" s="157"/>
      <c r="J99" s="158">
        <f>J169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117</v>
      </c>
      <c r="E100" s="157"/>
      <c r="F100" s="157"/>
      <c r="G100" s="157"/>
      <c r="H100" s="157"/>
      <c r="I100" s="157"/>
      <c r="J100" s="158">
        <f>J176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118</v>
      </c>
      <c r="E101" s="157"/>
      <c r="F101" s="157"/>
      <c r="G101" s="157"/>
      <c r="H101" s="157"/>
      <c r="I101" s="157"/>
      <c r="J101" s="158">
        <f>J182</f>
        <v>0</v>
      </c>
      <c r="K101" s="155"/>
      <c r="L101" s="159"/>
    </row>
    <row r="102" spans="1:31" s="9" customFormat="1" ht="25" customHeight="1">
      <c r="B102" s="148"/>
      <c r="C102" s="149"/>
      <c r="D102" s="150" t="s">
        <v>119</v>
      </c>
      <c r="E102" s="151"/>
      <c r="F102" s="151"/>
      <c r="G102" s="151"/>
      <c r="H102" s="151"/>
      <c r="I102" s="151"/>
      <c r="J102" s="152">
        <f>J184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708</v>
      </c>
      <c r="E103" s="157"/>
      <c r="F103" s="157"/>
      <c r="G103" s="157"/>
      <c r="H103" s="157"/>
      <c r="I103" s="157"/>
      <c r="J103" s="158">
        <f>J185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120</v>
      </c>
      <c r="E104" s="157"/>
      <c r="F104" s="157"/>
      <c r="G104" s="157"/>
      <c r="H104" s="157"/>
      <c r="I104" s="157"/>
      <c r="J104" s="158">
        <f>J193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121</v>
      </c>
      <c r="E105" s="157"/>
      <c r="F105" s="157"/>
      <c r="G105" s="157"/>
      <c r="H105" s="157"/>
      <c r="I105" s="157"/>
      <c r="J105" s="158">
        <f>J199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122</v>
      </c>
      <c r="E106" s="157"/>
      <c r="F106" s="157"/>
      <c r="G106" s="157"/>
      <c r="H106" s="157"/>
      <c r="I106" s="157"/>
      <c r="J106" s="158">
        <f>J218</f>
        <v>0</v>
      </c>
      <c r="K106" s="155"/>
      <c r="L106" s="159"/>
    </row>
    <row r="107" spans="1:31" s="10" customFormat="1" ht="19.899999999999999" customHeight="1">
      <c r="B107" s="154"/>
      <c r="C107" s="155"/>
      <c r="D107" s="156" t="s">
        <v>123</v>
      </c>
      <c r="E107" s="157"/>
      <c r="F107" s="157"/>
      <c r="G107" s="157"/>
      <c r="H107" s="157"/>
      <c r="I107" s="157"/>
      <c r="J107" s="158">
        <f>J229</f>
        <v>0</v>
      </c>
      <c r="K107" s="155"/>
      <c r="L107" s="159"/>
    </row>
    <row r="108" spans="1:31" s="10" customFormat="1" ht="19.899999999999999" customHeight="1">
      <c r="B108" s="154"/>
      <c r="C108" s="155"/>
      <c r="D108" s="156" t="s">
        <v>124</v>
      </c>
      <c r="E108" s="157"/>
      <c r="F108" s="157"/>
      <c r="G108" s="157"/>
      <c r="H108" s="157"/>
      <c r="I108" s="157"/>
      <c r="J108" s="158">
        <f>J246</f>
        <v>0</v>
      </c>
      <c r="K108" s="155"/>
      <c r="L108" s="159"/>
    </row>
    <row r="109" spans="1:31" s="10" customFormat="1" ht="19.899999999999999" customHeight="1">
      <c r="B109" s="154"/>
      <c r="C109" s="155"/>
      <c r="D109" s="156" t="s">
        <v>126</v>
      </c>
      <c r="E109" s="157"/>
      <c r="F109" s="157"/>
      <c r="G109" s="157"/>
      <c r="H109" s="157"/>
      <c r="I109" s="157"/>
      <c r="J109" s="158">
        <f>J269</f>
        <v>0</v>
      </c>
      <c r="K109" s="155"/>
      <c r="L109" s="159"/>
    </row>
    <row r="110" spans="1:31" s="10" customFormat="1" ht="19.899999999999999" customHeight="1">
      <c r="B110" s="154"/>
      <c r="C110" s="155"/>
      <c r="D110" s="156" t="s">
        <v>127</v>
      </c>
      <c r="E110" s="157"/>
      <c r="F110" s="157"/>
      <c r="G110" s="157"/>
      <c r="H110" s="157"/>
      <c r="I110" s="157"/>
      <c r="J110" s="158">
        <f>J292</f>
        <v>0</v>
      </c>
      <c r="K110" s="155"/>
      <c r="L110" s="159"/>
    </row>
    <row r="111" spans="1:31" s="10" customFormat="1" ht="19.899999999999999" customHeight="1">
      <c r="B111" s="154"/>
      <c r="C111" s="155"/>
      <c r="D111" s="156" t="s">
        <v>128</v>
      </c>
      <c r="E111" s="157"/>
      <c r="F111" s="157"/>
      <c r="G111" s="157"/>
      <c r="H111" s="157"/>
      <c r="I111" s="157"/>
      <c r="J111" s="158">
        <f>J306</f>
        <v>0</v>
      </c>
      <c r="K111" s="155"/>
      <c r="L111" s="159"/>
    </row>
    <row r="112" spans="1:31" s="2" customFormat="1" ht="21.7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7" customHeight="1">
      <c r="A113" s="35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pans="1:31" s="2" customFormat="1" ht="7" customHeight="1">
      <c r="A117" s="35"/>
      <c r="B117" s="57"/>
      <c r="C117" s="58"/>
      <c r="D117" s="58"/>
      <c r="E117" s="58"/>
      <c r="F117" s="58"/>
      <c r="G117" s="58"/>
      <c r="H117" s="58"/>
      <c r="I117" s="58"/>
      <c r="J117" s="58"/>
      <c r="K117" s="58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25" customHeight="1">
      <c r="A118" s="35"/>
      <c r="B118" s="36"/>
      <c r="C118" s="24" t="s">
        <v>129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7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16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4.5" customHeight="1">
      <c r="A121" s="35"/>
      <c r="B121" s="36"/>
      <c r="C121" s="37"/>
      <c r="D121" s="37"/>
      <c r="E121" s="307" t="str">
        <f>E7</f>
        <v>Volnočasové I-Studio v Domě dětí Fontána Bohumín</v>
      </c>
      <c r="F121" s="308"/>
      <c r="G121" s="308"/>
      <c r="H121" s="308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106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4.5" customHeight="1">
      <c r="A123" s="35"/>
      <c r="B123" s="36"/>
      <c r="C123" s="37"/>
      <c r="D123" s="37"/>
      <c r="E123" s="259" t="str">
        <f>E9</f>
        <v>2604 - D.1.1 Architektonicko-stavební řešení - UČEBNA 203</v>
      </c>
      <c r="F123" s="309"/>
      <c r="G123" s="309"/>
      <c r="H123" s="309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7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20</v>
      </c>
      <c r="D125" s="37"/>
      <c r="E125" s="37"/>
      <c r="F125" s="28" t="str">
        <f>F12</f>
        <v>Bohumín</v>
      </c>
      <c r="G125" s="37"/>
      <c r="H125" s="37"/>
      <c r="I125" s="30" t="s">
        <v>22</v>
      </c>
      <c r="J125" s="67" t="str">
        <f>IF(J12="","",J12)</f>
        <v>26. 11. 2020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7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4.9" customHeight="1">
      <c r="A127" s="35"/>
      <c r="B127" s="36"/>
      <c r="C127" s="30" t="s">
        <v>24</v>
      </c>
      <c r="D127" s="37"/>
      <c r="E127" s="37"/>
      <c r="F127" s="28" t="str">
        <f>E15</f>
        <v>Město Bohumín, Masarykova 158, Bohumín</v>
      </c>
      <c r="G127" s="37"/>
      <c r="H127" s="37"/>
      <c r="I127" s="30" t="s">
        <v>30</v>
      </c>
      <c r="J127" s="33" t="str">
        <f>E21</f>
        <v>MAP architekti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4.9" customHeight="1">
      <c r="A128" s="35"/>
      <c r="B128" s="36"/>
      <c r="C128" s="30" t="s">
        <v>28</v>
      </c>
      <c r="D128" s="37"/>
      <c r="E128" s="37"/>
      <c r="F128" s="28" t="str">
        <f>IF(E18="","",E18)</f>
        <v>Vyplň údaj</v>
      </c>
      <c r="G128" s="37"/>
      <c r="H128" s="37"/>
      <c r="I128" s="30" t="s">
        <v>35</v>
      </c>
      <c r="J128" s="33" t="str">
        <f>E24</f>
        <v>Hořák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2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>
      <c r="A130" s="160"/>
      <c r="B130" s="161"/>
      <c r="C130" s="162" t="s">
        <v>130</v>
      </c>
      <c r="D130" s="163" t="s">
        <v>63</v>
      </c>
      <c r="E130" s="163" t="s">
        <v>59</v>
      </c>
      <c r="F130" s="163" t="s">
        <v>60</v>
      </c>
      <c r="G130" s="163" t="s">
        <v>131</v>
      </c>
      <c r="H130" s="163" t="s">
        <v>132</v>
      </c>
      <c r="I130" s="163" t="s">
        <v>133</v>
      </c>
      <c r="J130" s="163" t="s">
        <v>110</v>
      </c>
      <c r="K130" s="164" t="s">
        <v>134</v>
      </c>
      <c r="L130" s="165"/>
      <c r="M130" s="76" t="s">
        <v>1</v>
      </c>
      <c r="N130" s="77" t="s">
        <v>42</v>
      </c>
      <c r="O130" s="77" t="s">
        <v>135</v>
      </c>
      <c r="P130" s="77" t="s">
        <v>136</v>
      </c>
      <c r="Q130" s="77" t="s">
        <v>137</v>
      </c>
      <c r="R130" s="77" t="s">
        <v>138</v>
      </c>
      <c r="S130" s="77" t="s">
        <v>139</v>
      </c>
      <c r="T130" s="78" t="s">
        <v>140</v>
      </c>
      <c r="U130" s="160"/>
      <c r="V130" s="160"/>
      <c r="W130" s="160"/>
      <c r="X130" s="160"/>
      <c r="Y130" s="160"/>
      <c r="Z130" s="160"/>
      <c r="AA130" s="160"/>
      <c r="AB130" s="160"/>
      <c r="AC130" s="160"/>
      <c r="AD130" s="160"/>
      <c r="AE130" s="160"/>
    </row>
    <row r="131" spans="1:65" s="2" customFormat="1" ht="22.75" customHeight="1">
      <c r="A131" s="35"/>
      <c r="B131" s="36"/>
      <c r="C131" s="83" t="s">
        <v>141</v>
      </c>
      <c r="D131" s="37"/>
      <c r="E131" s="37"/>
      <c r="F131" s="37"/>
      <c r="G131" s="37"/>
      <c r="H131" s="37"/>
      <c r="I131" s="37"/>
      <c r="J131" s="166">
        <f>BK131</f>
        <v>0</v>
      </c>
      <c r="K131" s="37"/>
      <c r="L131" s="40"/>
      <c r="M131" s="79"/>
      <c r="N131" s="167"/>
      <c r="O131" s="80"/>
      <c r="P131" s="168">
        <f>P132+P184</f>
        <v>0</v>
      </c>
      <c r="Q131" s="80"/>
      <c r="R131" s="168">
        <f>R132+R184</f>
        <v>1.6480717600000001</v>
      </c>
      <c r="S131" s="80"/>
      <c r="T131" s="169">
        <f>T132+T184</f>
        <v>0.22820771000000001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77</v>
      </c>
      <c r="AU131" s="18" t="s">
        <v>112</v>
      </c>
      <c r="BK131" s="170">
        <f>BK132+BK184</f>
        <v>0</v>
      </c>
    </row>
    <row r="132" spans="1:65" s="12" customFormat="1" ht="25.9" customHeight="1">
      <c r="B132" s="171"/>
      <c r="C132" s="172"/>
      <c r="D132" s="173" t="s">
        <v>77</v>
      </c>
      <c r="E132" s="174" t="s">
        <v>142</v>
      </c>
      <c r="F132" s="174" t="s">
        <v>143</v>
      </c>
      <c r="G132" s="172"/>
      <c r="H132" s="172"/>
      <c r="I132" s="175"/>
      <c r="J132" s="176">
        <f>BK132</f>
        <v>0</v>
      </c>
      <c r="K132" s="172"/>
      <c r="L132" s="177"/>
      <c r="M132" s="178"/>
      <c r="N132" s="179"/>
      <c r="O132" s="179"/>
      <c r="P132" s="180">
        <f>P133+P169+P176+P182</f>
        <v>0</v>
      </c>
      <c r="Q132" s="179"/>
      <c r="R132" s="180">
        <f>R133+R169+R176+R182</f>
        <v>0.60835326000000001</v>
      </c>
      <c r="S132" s="179"/>
      <c r="T132" s="181">
        <f>T133+T169+T176+T182</f>
        <v>0</v>
      </c>
      <c r="AR132" s="182" t="s">
        <v>86</v>
      </c>
      <c r="AT132" s="183" t="s">
        <v>77</v>
      </c>
      <c r="AU132" s="183" t="s">
        <v>78</v>
      </c>
      <c r="AY132" s="182" t="s">
        <v>144</v>
      </c>
      <c r="BK132" s="184">
        <f>BK133+BK169+BK176+BK182</f>
        <v>0</v>
      </c>
    </row>
    <row r="133" spans="1:65" s="12" customFormat="1" ht="22.75" customHeight="1">
      <c r="B133" s="171"/>
      <c r="C133" s="172"/>
      <c r="D133" s="173" t="s">
        <v>77</v>
      </c>
      <c r="E133" s="185" t="s">
        <v>157</v>
      </c>
      <c r="F133" s="185" t="s">
        <v>158</v>
      </c>
      <c r="G133" s="172"/>
      <c r="H133" s="172"/>
      <c r="I133" s="175"/>
      <c r="J133" s="186">
        <f>BK133</f>
        <v>0</v>
      </c>
      <c r="K133" s="172"/>
      <c r="L133" s="177"/>
      <c r="M133" s="178"/>
      <c r="N133" s="179"/>
      <c r="O133" s="179"/>
      <c r="P133" s="180">
        <f>SUM(P134:P168)</f>
        <v>0</v>
      </c>
      <c r="Q133" s="179"/>
      <c r="R133" s="180">
        <f>SUM(R134:R168)</f>
        <v>0.59838690000000005</v>
      </c>
      <c r="S133" s="179"/>
      <c r="T133" s="181">
        <f>SUM(T134:T168)</f>
        <v>0</v>
      </c>
      <c r="AR133" s="182" t="s">
        <v>86</v>
      </c>
      <c r="AT133" s="183" t="s">
        <v>77</v>
      </c>
      <c r="AU133" s="183" t="s">
        <v>86</v>
      </c>
      <c r="AY133" s="182" t="s">
        <v>144</v>
      </c>
      <c r="BK133" s="184">
        <f>SUM(BK134:BK168)</f>
        <v>0</v>
      </c>
    </row>
    <row r="134" spans="1:65" s="2" customFormat="1" ht="22.9" customHeight="1">
      <c r="A134" s="35"/>
      <c r="B134" s="36"/>
      <c r="C134" s="187" t="s">
        <v>86</v>
      </c>
      <c r="D134" s="187" t="s">
        <v>147</v>
      </c>
      <c r="E134" s="188" t="s">
        <v>159</v>
      </c>
      <c r="F134" s="189" t="s">
        <v>160</v>
      </c>
      <c r="G134" s="190" t="s">
        <v>150</v>
      </c>
      <c r="H134" s="191">
        <v>70.665000000000006</v>
      </c>
      <c r="I134" s="192"/>
      <c r="J134" s="193">
        <f>ROUND(I134*H134,2)</f>
        <v>0</v>
      </c>
      <c r="K134" s="189" t="s">
        <v>151</v>
      </c>
      <c r="L134" s="40"/>
      <c r="M134" s="194" t="s">
        <v>1</v>
      </c>
      <c r="N134" s="195" t="s">
        <v>43</v>
      </c>
      <c r="O134" s="72"/>
      <c r="P134" s="196">
        <f>O134*H134</f>
        <v>0</v>
      </c>
      <c r="Q134" s="196">
        <v>2.5999999999999998E-4</v>
      </c>
      <c r="R134" s="196">
        <f>Q134*H134</f>
        <v>1.8372900000000001E-2</v>
      </c>
      <c r="S134" s="196">
        <v>0</v>
      </c>
      <c r="T134" s="19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8" t="s">
        <v>152</v>
      </c>
      <c r="AT134" s="198" t="s">
        <v>147</v>
      </c>
      <c r="AU134" s="198" t="s">
        <v>88</v>
      </c>
      <c r="AY134" s="18" t="s">
        <v>144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86</v>
      </c>
      <c r="BK134" s="199">
        <f>ROUND(I134*H134,2)</f>
        <v>0</v>
      </c>
      <c r="BL134" s="18" t="s">
        <v>152</v>
      </c>
      <c r="BM134" s="198" t="s">
        <v>161</v>
      </c>
    </row>
    <row r="135" spans="1:65" s="13" customFormat="1" ht="10">
      <c r="B135" s="200"/>
      <c r="C135" s="201"/>
      <c r="D135" s="202" t="s">
        <v>154</v>
      </c>
      <c r="E135" s="203" t="s">
        <v>1</v>
      </c>
      <c r="F135" s="204" t="s">
        <v>162</v>
      </c>
      <c r="G135" s="201"/>
      <c r="H135" s="203" t="s">
        <v>1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154</v>
      </c>
      <c r="AU135" s="210" t="s">
        <v>88</v>
      </c>
      <c r="AV135" s="13" t="s">
        <v>86</v>
      </c>
      <c r="AW135" s="13" t="s">
        <v>34</v>
      </c>
      <c r="AX135" s="13" t="s">
        <v>78</v>
      </c>
      <c r="AY135" s="210" t="s">
        <v>144</v>
      </c>
    </row>
    <row r="136" spans="1:65" s="14" customFormat="1" ht="10">
      <c r="B136" s="211"/>
      <c r="C136" s="212"/>
      <c r="D136" s="202" t="s">
        <v>154</v>
      </c>
      <c r="E136" s="213" t="s">
        <v>1</v>
      </c>
      <c r="F136" s="214" t="s">
        <v>755</v>
      </c>
      <c r="G136" s="212"/>
      <c r="H136" s="215">
        <v>77.58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154</v>
      </c>
      <c r="AU136" s="221" t="s">
        <v>88</v>
      </c>
      <c r="AV136" s="14" t="s">
        <v>88</v>
      </c>
      <c r="AW136" s="14" t="s">
        <v>34</v>
      </c>
      <c r="AX136" s="14" t="s">
        <v>78</v>
      </c>
      <c r="AY136" s="221" t="s">
        <v>144</v>
      </c>
    </row>
    <row r="137" spans="1:65" s="14" customFormat="1" ht="10">
      <c r="B137" s="211"/>
      <c r="C137" s="212"/>
      <c r="D137" s="202" t="s">
        <v>154</v>
      </c>
      <c r="E137" s="213" t="s">
        <v>1</v>
      </c>
      <c r="F137" s="214" t="s">
        <v>756</v>
      </c>
      <c r="G137" s="212"/>
      <c r="H137" s="215">
        <v>-9.9420000000000002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154</v>
      </c>
      <c r="AU137" s="221" t="s">
        <v>88</v>
      </c>
      <c r="AV137" s="14" t="s">
        <v>88</v>
      </c>
      <c r="AW137" s="14" t="s">
        <v>34</v>
      </c>
      <c r="AX137" s="14" t="s">
        <v>78</v>
      </c>
      <c r="AY137" s="221" t="s">
        <v>144</v>
      </c>
    </row>
    <row r="138" spans="1:65" s="14" customFormat="1" ht="10">
      <c r="B138" s="211"/>
      <c r="C138" s="212"/>
      <c r="D138" s="202" t="s">
        <v>154</v>
      </c>
      <c r="E138" s="213" t="s">
        <v>1</v>
      </c>
      <c r="F138" s="214" t="s">
        <v>757</v>
      </c>
      <c r="G138" s="212"/>
      <c r="H138" s="215">
        <v>4.9240000000000004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154</v>
      </c>
      <c r="AU138" s="221" t="s">
        <v>88</v>
      </c>
      <c r="AV138" s="14" t="s">
        <v>88</v>
      </c>
      <c r="AW138" s="14" t="s">
        <v>34</v>
      </c>
      <c r="AX138" s="14" t="s">
        <v>78</v>
      </c>
      <c r="AY138" s="221" t="s">
        <v>144</v>
      </c>
    </row>
    <row r="139" spans="1:65" s="14" customFormat="1" ht="10">
      <c r="B139" s="211"/>
      <c r="C139" s="212"/>
      <c r="D139" s="202" t="s">
        <v>154</v>
      </c>
      <c r="E139" s="213" t="s">
        <v>1</v>
      </c>
      <c r="F139" s="214" t="s">
        <v>758</v>
      </c>
      <c r="G139" s="212"/>
      <c r="H139" s="215">
        <v>-1.897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154</v>
      </c>
      <c r="AU139" s="221" t="s">
        <v>88</v>
      </c>
      <c r="AV139" s="14" t="s">
        <v>88</v>
      </c>
      <c r="AW139" s="14" t="s">
        <v>34</v>
      </c>
      <c r="AX139" s="14" t="s">
        <v>78</v>
      </c>
      <c r="AY139" s="221" t="s">
        <v>144</v>
      </c>
    </row>
    <row r="140" spans="1:65" s="15" customFormat="1" ht="10">
      <c r="B140" s="222"/>
      <c r="C140" s="223"/>
      <c r="D140" s="202" t="s">
        <v>154</v>
      </c>
      <c r="E140" s="224" t="s">
        <v>1</v>
      </c>
      <c r="F140" s="225" t="s">
        <v>167</v>
      </c>
      <c r="G140" s="223"/>
      <c r="H140" s="226">
        <v>70.665000000000006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154</v>
      </c>
      <c r="AU140" s="232" t="s">
        <v>88</v>
      </c>
      <c r="AV140" s="15" t="s">
        <v>152</v>
      </c>
      <c r="AW140" s="15" t="s">
        <v>34</v>
      </c>
      <c r="AX140" s="15" t="s">
        <v>86</v>
      </c>
      <c r="AY140" s="232" t="s">
        <v>144</v>
      </c>
    </row>
    <row r="141" spans="1:65" s="2" customFormat="1" ht="20.5" customHeight="1">
      <c r="A141" s="35"/>
      <c r="B141" s="36"/>
      <c r="C141" s="187" t="s">
        <v>88</v>
      </c>
      <c r="D141" s="187" t="s">
        <v>147</v>
      </c>
      <c r="E141" s="188" t="s">
        <v>168</v>
      </c>
      <c r="F141" s="189" t="s">
        <v>169</v>
      </c>
      <c r="G141" s="190" t="s">
        <v>150</v>
      </c>
      <c r="H141" s="191">
        <v>28.265999999999998</v>
      </c>
      <c r="I141" s="192"/>
      <c r="J141" s="193">
        <f>ROUND(I141*H141,2)</f>
        <v>0</v>
      </c>
      <c r="K141" s="189" t="s">
        <v>151</v>
      </c>
      <c r="L141" s="40"/>
      <c r="M141" s="194" t="s">
        <v>1</v>
      </c>
      <c r="N141" s="195" t="s">
        <v>43</v>
      </c>
      <c r="O141" s="72"/>
      <c r="P141" s="196">
        <f>O141*H141</f>
        <v>0</v>
      </c>
      <c r="Q141" s="196">
        <v>5.4599999999999996E-3</v>
      </c>
      <c r="R141" s="196">
        <f>Q141*H141</f>
        <v>0.15433235999999997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152</v>
      </c>
      <c r="AT141" s="198" t="s">
        <v>147</v>
      </c>
      <c r="AU141" s="198" t="s">
        <v>88</v>
      </c>
      <c r="AY141" s="18" t="s">
        <v>144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86</v>
      </c>
      <c r="BK141" s="199">
        <f>ROUND(I141*H141,2)</f>
        <v>0</v>
      </c>
      <c r="BL141" s="18" t="s">
        <v>152</v>
      </c>
      <c r="BM141" s="198" t="s">
        <v>170</v>
      </c>
    </row>
    <row r="142" spans="1:65" s="13" customFormat="1" ht="10">
      <c r="B142" s="200"/>
      <c r="C142" s="201"/>
      <c r="D142" s="202" t="s">
        <v>154</v>
      </c>
      <c r="E142" s="203" t="s">
        <v>1</v>
      </c>
      <c r="F142" s="204" t="s">
        <v>162</v>
      </c>
      <c r="G142" s="201"/>
      <c r="H142" s="203" t="s">
        <v>1</v>
      </c>
      <c r="I142" s="205"/>
      <c r="J142" s="201"/>
      <c r="K142" s="201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154</v>
      </c>
      <c r="AU142" s="210" t="s">
        <v>88</v>
      </c>
      <c r="AV142" s="13" t="s">
        <v>86</v>
      </c>
      <c r="AW142" s="13" t="s">
        <v>34</v>
      </c>
      <c r="AX142" s="13" t="s">
        <v>78</v>
      </c>
      <c r="AY142" s="210" t="s">
        <v>144</v>
      </c>
    </row>
    <row r="143" spans="1:65" s="14" customFormat="1" ht="10">
      <c r="B143" s="211"/>
      <c r="C143" s="212"/>
      <c r="D143" s="202" t="s">
        <v>154</v>
      </c>
      <c r="E143" s="213" t="s">
        <v>1</v>
      </c>
      <c r="F143" s="214" t="s">
        <v>755</v>
      </c>
      <c r="G143" s="212"/>
      <c r="H143" s="215">
        <v>77.58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154</v>
      </c>
      <c r="AU143" s="221" t="s">
        <v>88</v>
      </c>
      <c r="AV143" s="14" t="s">
        <v>88</v>
      </c>
      <c r="AW143" s="14" t="s">
        <v>34</v>
      </c>
      <c r="AX143" s="14" t="s">
        <v>78</v>
      </c>
      <c r="AY143" s="221" t="s">
        <v>144</v>
      </c>
    </row>
    <row r="144" spans="1:65" s="14" customFormat="1" ht="10">
      <c r="B144" s="211"/>
      <c r="C144" s="212"/>
      <c r="D144" s="202" t="s">
        <v>154</v>
      </c>
      <c r="E144" s="213" t="s">
        <v>1</v>
      </c>
      <c r="F144" s="214" t="s">
        <v>756</v>
      </c>
      <c r="G144" s="212"/>
      <c r="H144" s="215">
        <v>-9.9420000000000002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154</v>
      </c>
      <c r="AU144" s="221" t="s">
        <v>88</v>
      </c>
      <c r="AV144" s="14" t="s">
        <v>88</v>
      </c>
      <c r="AW144" s="14" t="s">
        <v>34</v>
      </c>
      <c r="AX144" s="14" t="s">
        <v>78</v>
      </c>
      <c r="AY144" s="221" t="s">
        <v>144</v>
      </c>
    </row>
    <row r="145" spans="1:65" s="14" customFormat="1" ht="10">
      <c r="B145" s="211"/>
      <c r="C145" s="212"/>
      <c r="D145" s="202" t="s">
        <v>154</v>
      </c>
      <c r="E145" s="213" t="s">
        <v>1</v>
      </c>
      <c r="F145" s="214" t="s">
        <v>757</v>
      </c>
      <c r="G145" s="212"/>
      <c r="H145" s="215">
        <v>4.9240000000000004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154</v>
      </c>
      <c r="AU145" s="221" t="s">
        <v>88</v>
      </c>
      <c r="AV145" s="14" t="s">
        <v>88</v>
      </c>
      <c r="AW145" s="14" t="s">
        <v>34</v>
      </c>
      <c r="AX145" s="14" t="s">
        <v>78</v>
      </c>
      <c r="AY145" s="221" t="s">
        <v>144</v>
      </c>
    </row>
    <row r="146" spans="1:65" s="14" customFormat="1" ht="10">
      <c r="B146" s="211"/>
      <c r="C146" s="212"/>
      <c r="D146" s="202" t="s">
        <v>154</v>
      </c>
      <c r="E146" s="213" t="s">
        <v>1</v>
      </c>
      <c r="F146" s="214" t="s">
        <v>758</v>
      </c>
      <c r="G146" s="212"/>
      <c r="H146" s="215">
        <v>-1.897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154</v>
      </c>
      <c r="AU146" s="221" t="s">
        <v>88</v>
      </c>
      <c r="AV146" s="14" t="s">
        <v>88</v>
      </c>
      <c r="AW146" s="14" t="s">
        <v>34</v>
      </c>
      <c r="AX146" s="14" t="s">
        <v>78</v>
      </c>
      <c r="AY146" s="221" t="s">
        <v>144</v>
      </c>
    </row>
    <row r="147" spans="1:65" s="16" customFormat="1" ht="10">
      <c r="B147" s="233"/>
      <c r="C147" s="234"/>
      <c r="D147" s="202" t="s">
        <v>154</v>
      </c>
      <c r="E147" s="235" t="s">
        <v>1</v>
      </c>
      <c r="F147" s="236" t="s">
        <v>171</v>
      </c>
      <c r="G147" s="234"/>
      <c r="H147" s="237">
        <v>70.665000000000006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154</v>
      </c>
      <c r="AU147" s="243" t="s">
        <v>88</v>
      </c>
      <c r="AV147" s="16" t="s">
        <v>145</v>
      </c>
      <c r="AW147" s="16" t="s">
        <v>34</v>
      </c>
      <c r="AX147" s="16" t="s">
        <v>78</v>
      </c>
      <c r="AY147" s="243" t="s">
        <v>144</v>
      </c>
    </row>
    <row r="148" spans="1:65" s="14" customFormat="1" ht="10">
      <c r="B148" s="211"/>
      <c r="C148" s="212"/>
      <c r="D148" s="202" t="s">
        <v>154</v>
      </c>
      <c r="E148" s="213" t="s">
        <v>1</v>
      </c>
      <c r="F148" s="214" t="s">
        <v>759</v>
      </c>
      <c r="G148" s="212"/>
      <c r="H148" s="215">
        <v>28.265999999999998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154</v>
      </c>
      <c r="AU148" s="221" t="s">
        <v>88</v>
      </c>
      <c r="AV148" s="14" t="s">
        <v>88</v>
      </c>
      <c r="AW148" s="14" t="s">
        <v>34</v>
      </c>
      <c r="AX148" s="14" t="s">
        <v>86</v>
      </c>
      <c r="AY148" s="221" t="s">
        <v>144</v>
      </c>
    </row>
    <row r="149" spans="1:65" s="2" customFormat="1" ht="22.9" customHeight="1">
      <c r="A149" s="35"/>
      <c r="B149" s="36"/>
      <c r="C149" s="187" t="s">
        <v>145</v>
      </c>
      <c r="D149" s="187" t="s">
        <v>147</v>
      </c>
      <c r="E149" s="188" t="s">
        <v>173</v>
      </c>
      <c r="F149" s="189" t="s">
        <v>174</v>
      </c>
      <c r="G149" s="190" t="s">
        <v>150</v>
      </c>
      <c r="H149" s="191">
        <v>84.798000000000002</v>
      </c>
      <c r="I149" s="192"/>
      <c r="J149" s="193">
        <f>ROUND(I149*H149,2)</f>
        <v>0</v>
      </c>
      <c r="K149" s="189" t="s">
        <v>151</v>
      </c>
      <c r="L149" s="40"/>
      <c r="M149" s="194" t="s">
        <v>1</v>
      </c>
      <c r="N149" s="195" t="s">
        <v>43</v>
      </c>
      <c r="O149" s="72"/>
      <c r="P149" s="196">
        <f>O149*H149</f>
        <v>0</v>
      </c>
      <c r="Q149" s="196">
        <v>2.0999999999999999E-3</v>
      </c>
      <c r="R149" s="196">
        <f>Q149*H149</f>
        <v>0.17807580000000001</v>
      </c>
      <c r="S149" s="196">
        <v>0</v>
      </c>
      <c r="T149" s="19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152</v>
      </c>
      <c r="AT149" s="198" t="s">
        <v>147</v>
      </c>
      <c r="AU149" s="198" t="s">
        <v>88</v>
      </c>
      <c r="AY149" s="18" t="s">
        <v>144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86</v>
      </c>
      <c r="BK149" s="199">
        <f>ROUND(I149*H149,2)</f>
        <v>0</v>
      </c>
      <c r="BL149" s="18" t="s">
        <v>152</v>
      </c>
      <c r="BM149" s="198" t="s">
        <v>175</v>
      </c>
    </row>
    <row r="150" spans="1:65" s="14" customFormat="1" ht="10">
      <c r="B150" s="211"/>
      <c r="C150" s="212"/>
      <c r="D150" s="202" t="s">
        <v>154</v>
      </c>
      <c r="E150" s="213" t="s">
        <v>1</v>
      </c>
      <c r="F150" s="214" t="s">
        <v>760</v>
      </c>
      <c r="G150" s="212"/>
      <c r="H150" s="215">
        <v>84.798000000000002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154</v>
      </c>
      <c r="AU150" s="221" t="s">
        <v>88</v>
      </c>
      <c r="AV150" s="14" t="s">
        <v>88</v>
      </c>
      <c r="AW150" s="14" t="s">
        <v>34</v>
      </c>
      <c r="AX150" s="14" t="s">
        <v>86</v>
      </c>
      <c r="AY150" s="221" t="s">
        <v>144</v>
      </c>
    </row>
    <row r="151" spans="1:65" s="2" customFormat="1" ht="22.9" customHeight="1">
      <c r="A151" s="35"/>
      <c r="B151" s="36"/>
      <c r="C151" s="187" t="s">
        <v>152</v>
      </c>
      <c r="D151" s="187" t="s">
        <v>147</v>
      </c>
      <c r="E151" s="188" t="s">
        <v>178</v>
      </c>
      <c r="F151" s="189" t="s">
        <v>179</v>
      </c>
      <c r="G151" s="190" t="s">
        <v>150</v>
      </c>
      <c r="H151" s="191">
        <v>5</v>
      </c>
      <c r="I151" s="192"/>
      <c r="J151" s="193">
        <f>ROUND(I151*H151,2)</f>
        <v>0</v>
      </c>
      <c r="K151" s="189" t="s">
        <v>151</v>
      </c>
      <c r="L151" s="40"/>
      <c r="M151" s="194" t="s">
        <v>1</v>
      </c>
      <c r="N151" s="195" t="s">
        <v>43</v>
      </c>
      <c r="O151" s="72"/>
      <c r="P151" s="196">
        <f>O151*H151</f>
        <v>0</v>
      </c>
      <c r="Q151" s="196">
        <v>4.3800000000000002E-3</v>
      </c>
      <c r="R151" s="196">
        <f>Q151*H151</f>
        <v>2.1900000000000003E-2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152</v>
      </c>
      <c r="AT151" s="198" t="s">
        <v>147</v>
      </c>
      <c r="AU151" s="198" t="s">
        <v>88</v>
      </c>
      <c r="AY151" s="18" t="s">
        <v>144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86</v>
      </c>
      <c r="BK151" s="199">
        <f>ROUND(I151*H151,2)</f>
        <v>0</v>
      </c>
      <c r="BL151" s="18" t="s">
        <v>152</v>
      </c>
      <c r="BM151" s="198" t="s">
        <v>180</v>
      </c>
    </row>
    <row r="152" spans="1:65" s="13" customFormat="1" ht="10">
      <c r="B152" s="200"/>
      <c r="C152" s="201"/>
      <c r="D152" s="202" t="s">
        <v>154</v>
      </c>
      <c r="E152" s="203" t="s">
        <v>1</v>
      </c>
      <c r="F152" s="204" t="s">
        <v>181</v>
      </c>
      <c r="G152" s="201"/>
      <c r="H152" s="203" t="s">
        <v>1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154</v>
      </c>
      <c r="AU152" s="210" t="s">
        <v>88</v>
      </c>
      <c r="AV152" s="13" t="s">
        <v>86</v>
      </c>
      <c r="AW152" s="13" t="s">
        <v>34</v>
      </c>
      <c r="AX152" s="13" t="s">
        <v>78</v>
      </c>
      <c r="AY152" s="210" t="s">
        <v>144</v>
      </c>
    </row>
    <row r="153" spans="1:65" s="14" customFormat="1" ht="10">
      <c r="B153" s="211"/>
      <c r="C153" s="212"/>
      <c r="D153" s="202" t="s">
        <v>154</v>
      </c>
      <c r="E153" s="213" t="s">
        <v>1</v>
      </c>
      <c r="F153" s="214" t="s">
        <v>761</v>
      </c>
      <c r="G153" s="212"/>
      <c r="H153" s="215">
        <v>5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154</v>
      </c>
      <c r="AU153" s="221" t="s">
        <v>88</v>
      </c>
      <c r="AV153" s="14" t="s">
        <v>88</v>
      </c>
      <c r="AW153" s="14" t="s">
        <v>34</v>
      </c>
      <c r="AX153" s="14" t="s">
        <v>86</v>
      </c>
      <c r="AY153" s="221" t="s">
        <v>144</v>
      </c>
    </row>
    <row r="154" spans="1:65" s="2" customFormat="1" ht="22.9" customHeight="1">
      <c r="A154" s="35"/>
      <c r="B154" s="36"/>
      <c r="C154" s="187" t="s">
        <v>177</v>
      </c>
      <c r="D154" s="187" t="s">
        <v>147</v>
      </c>
      <c r="E154" s="188" t="s">
        <v>183</v>
      </c>
      <c r="F154" s="189" t="s">
        <v>184</v>
      </c>
      <c r="G154" s="190" t="s">
        <v>150</v>
      </c>
      <c r="H154" s="191">
        <v>70.665000000000006</v>
      </c>
      <c r="I154" s="192"/>
      <c r="J154" s="193">
        <f>ROUND(I154*H154,2)</f>
        <v>0</v>
      </c>
      <c r="K154" s="189" t="s">
        <v>151</v>
      </c>
      <c r="L154" s="40"/>
      <c r="M154" s="194" t="s">
        <v>1</v>
      </c>
      <c r="N154" s="195" t="s">
        <v>43</v>
      </c>
      <c r="O154" s="72"/>
      <c r="P154" s="196">
        <f>O154*H154</f>
        <v>0</v>
      </c>
      <c r="Q154" s="196">
        <v>3.0000000000000001E-3</v>
      </c>
      <c r="R154" s="196">
        <f>Q154*H154</f>
        <v>0.21199500000000002</v>
      </c>
      <c r="S154" s="196">
        <v>0</v>
      </c>
      <c r="T154" s="19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8" t="s">
        <v>152</v>
      </c>
      <c r="AT154" s="198" t="s">
        <v>147</v>
      </c>
      <c r="AU154" s="198" t="s">
        <v>88</v>
      </c>
      <c r="AY154" s="18" t="s">
        <v>144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8" t="s">
        <v>86</v>
      </c>
      <c r="BK154" s="199">
        <f>ROUND(I154*H154,2)</f>
        <v>0</v>
      </c>
      <c r="BL154" s="18" t="s">
        <v>152</v>
      </c>
      <c r="BM154" s="198" t="s">
        <v>185</v>
      </c>
    </row>
    <row r="155" spans="1:65" s="13" customFormat="1" ht="10">
      <c r="B155" s="200"/>
      <c r="C155" s="201"/>
      <c r="D155" s="202" t="s">
        <v>154</v>
      </c>
      <c r="E155" s="203" t="s">
        <v>1</v>
      </c>
      <c r="F155" s="204" t="s">
        <v>162</v>
      </c>
      <c r="G155" s="201"/>
      <c r="H155" s="203" t="s">
        <v>1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154</v>
      </c>
      <c r="AU155" s="210" t="s">
        <v>88</v>
      </c>
      <c r="AV155" s="13" t="s">
        <v>86</v>
      </c>
      <c r="AW155" s="13" t="s">
        <v>34</v>
      </c>
      <c r="AX155" s="13" t="s">
        <v>78</v>
      </c>
      <c r="AY155" s="210" t="s">
        <v>144</v>
      </c>
    </row>
    <row r="156" spans="1:65" s="14" customFormat="1" ht="10">
      <c r="B156" s="211"/>
      <c r="C156" s="212"/>
      <c r="D156" s="202" t="s">
        <v>154</v>
      </c>
      <c r="E156" s="213" t="s">
        <v>1</v>
      </c>
      <c r="F156" s="214" t="s">
        <v>755</v>
      </c>
      <c r="G156" s="212"/>
      <c r="H156" s="215">
        <v>77.58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154</v>
      </c>
      <c r="AU156" s="221" t="s">
        <v>88</v>
      </c>
      <c r="AV156" s="14" t="s">
        <v>88</v>
      </c>
      <c r="AW156" s="14" t="s">
        <v>34</v>
      </c>
      <c r="AX156" s="14" t="s">
        <v>78</v>
      </c>
      <c r="AY156" s="221" t="s">
        <v>144</v>
      </c>
    </row>
    <row r="157" spans="1:65" s="14" customFormat="1" ht="10">
      <c r="B157" s="211"/>
      <c r="C157" s="212"/>
      <c r="D157" s="202" t="s">
        <v>154</v>
      </c>
      <c r="E157" s="213" t="s">
        <v>1</v>
      </c>
      <c r="F157" s="214" t="s">
        <v>756</v>
      </c>
      <c r="G157" s="212"/>
      <c r="H157" s="215">
        <v>-9.9420000000000002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154</v>
      </c>
      <c r="AU157" s="221" t="s">
        <v>88</v>
      </c>
      <c r="AV157" s="14" t="s">
        <v>88</v>
      </c>
      <c r="AW157" s="14" t="s">
        <v>34</v>
      </c>
      <c r="AX157" s="14" t="s">
        <v>78</v>
      </c>
      <c r="AY157" s="221" t="s">
        <v>144</v>
      </c>
    </row>
    <row r="158" spans="1:65" s="14" customFormat="1" ht="10">
      <c r="B158" s="211"/>
      <c r="C158" s="212"/>
      <c r="D158" s="202" t="s">
        <v>154</v>
      </c>
      <c r="E158" s="213" t="s">
        <v>1</v>
      </c>
      <c r="F158" s="214" t="s">
        <v>757</v>
      </c>
      <c r="G158" s="212"/>
      <c r="H158" s="215">
        <v>4.9240000000000004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154</v>
      </c>
      <c r="AU158" s="221" t="s">
        <v>88</v>
      </c>
      <c r="AV158" s="14" t="s">
        <v>88</v>
      </c>
      <c r="AW158" s="14" t="s">
        <v>34</v>
      </c>
      <c r="AX158" s="14" t="s">
        <v>78</v>
      </c>
      <c r="AY158" s="221" t="s">
        <v>144</v>
      </c>
    </row>
    <row r="159" spans="1:65" s="14" customFormat="1" ht="10">
      <c r="B159" s="211"/>
      <c r="C159" s="212"/>
      <c r="D159" s="202" t="s">
        <v>154</v>
      </c>
      <c r="E159" s="213" t="s">
        <v>1</v>
      </c>
      <c r="F159" s="214" t="s">
        <v>758</v>
      </c>
      <c r="G159" s="212"/>
      <c r="H159" s="215">
        <v>-1.897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154</v>
      </c>
      <c r="AU159" s="221" t="s">
        <v>88</v>
      </c>
      <c r="AV159" s="14" t="s">
        <v>88</v>
      </c>
      <c r="AW159" s="14" t="s">
        <v>34</v>
      </c>
      <c r="AX159" s="14" t="s">
        <v>78</v>
      </c>
      <c r="AY159" s="221" t="s">
        <v>144</v>
      </c>
    </row>
    <row r="160" spans="1:65" s="15" customFormat="1" ht="10">
      <c r="B160" s="222"/>
      <c r="C160" s="223"/>
      <c r="D160" s="202" t="s">
        <v>154</v>
      </c>
      <c r="E160" s="224" t="s">
        <v>1</v>
      </c>
      <c r="F160" s="225" t="s">
        <v>167</v>
      </c>
      <c r="G160" s="223"/>
      <c r="H160" s="226">
        <v>70.665000000000006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154</v>
      </c>
      <c r="AU160" s="232" t="s">
        <v>88</v>
      </c>
      <c r="AV160" s="15" t="s">
        <v>152</v>
      </c>
      <c r="AW160" s="15" t="s">
        <v>34</v>
      </c>
      <c r="AX160" s="15" t="s">
        <v>86</v>
      </c>
      <c r="AY160" s="232" t="s">
        <v>144</v>
      </c>
    </row>
    <row r="161" spans="1:65" s="2" customFormat="1" ht="14.5" customHeight="1">
      <c r="A161" s="35"/>
      <c r="B161" s="36"/>
      <c r="C161" s="187" t="s">
        <v>157</v>
      </c>
      <c r="D161" s="187" t="s">
        <v>147</v>
      </c>
      <c r="E161" s="188" t="s">
        <v>197</v>
      </c>
      <c r="F161" s="189" t="s">
        <v>198</v>
      </c>
      <c r="G161" s="190" t="s">
        <v>150</v>
      </c>
      <c r="H161" s="191">
        <v>15</v>
      </c>
      <c r="I161" s="192"/>
      <c r="J161" s="193">
        <f>ROUND(I161*H161,2)</f>
        <v>0</v>
      </c>
      <c r="K161" s="189" t="s">
        <v>151</v>
      </c>
      <c r="L161" s="40"/>
      <c r="M161" s="194" t="s">
        <v>1</v>
      </c>
      <c r="N161" s="195" t="s">
        <v>43</v>
      </c>
      <c r="O161" s="7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152</v>
      </c>
      <c r="AT161" s="198" t="s">
        <v>147</v>
      </c>
      <c r="AU161" s="198" t="s">
        <v>88</v>
      </c>
      <c r="AY161" s="18" t="s">
        <v>144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86</v>
      </c>
      <c r="BK161" s="199">
        <f>ROUND(I161*H161,2)</f>
        <v>0</v>
      </c>
      <c r="BL161" s="18" t="s">
        <v>152</v>
      </c>
      <c r="BM161" s="198" t="s">
        <v>199</v>
      </c>
    </row>
    <row r="162" spans="1:65" s="2" customFormat="1" ht="22.9" customHeight="1">
      <c r="A162" s="35"/>
      <c r="B162" s="36"/>
      <c r="C162" s="187" t="s">
        <v>186</v>
      </c>
      <c r="D162" s="187" t="s">
        <v>147</v>
      </c>
      <c r="E162" s="188" t="s">
        <v>201</v>
      </c>
      <c r="F162" s="189" t="s">
        <v>202</v>
      </c>
      <c r="G162" s="190" t="s">
        <v>150</v>
      </c>
      <c r="H162" s="191">
        <v>8.3659999999999997</v>
      </c>
      <c r="I162" s="192"/>
      <c r="J162" s="193">
        <f>ROUND(I162*H162,2)</f>
        <v>0</v>
      </c>
      <c r="K162" s="189" t="s">
        <v>151</v>
      </c>
      <c r="L162" s="40"/>
      <c r="M162" s="194" t="s">
        <v>1</v>
      </c>
      <c r="N162" s="195" t="s">
        <v>43</v>
      </c>
      <c r="O162" s="7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8" t="s">
        <v>152</v>
      </c>
      <c r="AT162" s="198" t="s">
        <v>147</v>
      </c>
      <c r="AU162" s="198" t="s">
        <v>88</v>
      </c>
      <c r="AY162" s="18" t="s">
        <v>144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86</v>
      </c>
      <c r="BK162" s="199">
        <f>ROUND(I162*H162,2)</f>
        <v>0</v>
      </c>
      <c r="BL162" s="18" t="s">
        <v>152</v>
      </c>
      <c r="BM162" s="198" t="s">
        <v>203</v>
      </c>
    </row>
    <row r="163" spans="1:65" s="14" customFormat="1" ht="10">
      <c r="B163" s="211"/>
      <c r="C163" s="212"/>
      <c r="D163" s="202" t="s">
        <v>154</v>
      </c>
      <c r="E163" s="213" t="s">
        <v>1</v>
      </c>
      <c r="F163" s="214" t="s">
        <v>762</v>
      </c>
      <c r="G163" s="212"/>
      <c r="H163" s="215">
        <v>8.3659999999999997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154</v>
      </c>
      <c r="AU163" s="221" t="s">
        <v>88</v>
      </c>
      <c r="AV163" s="14" t="s">
        <v>88</v>
      </c>
      <c r="AW163" s="14" t="s">
        <v>34</v>
      </c>
      <c r="AX163" s="14" t="s">
        <v>86</v>
      </c>
      <c r="AY163" s="221" t="s">
        <v>144</v>
      </c>
    </row>
    <row r="164" spans="1:65" s="2" customFormat="1" ht="31" customHeight="1">
      <c r="A164" s="35"/>
      <c r="B164" s="36"/>
      <c r="C164" s="187" t="s">
        <v>192</v>
      </c>
      <c r="D164" s="187" t="s">
        <v>147</v>
      </c>
      <c r="E164" s="188" t="s">
        <v>206</v>
      </c>
      <c r="F164" s="189" t="s">
        <v>207</v>
      </c>
      <c r="G164" s="190" t="s">
        <v>150</v>
      </c>
      <c r="H164" s="191">
        <v>1.222</v>
      </c>
      <c r="I164" s="192"/>
      <c r="J164" s="193">
        <f>ROUND(I164*H164,2)</f>
        <v>0</v>
      </c>
      <c r="K164" s="189" t="s">
        <v>151</v>
      </c>
      <c r="L164" s="40"/>
      <c r="M164" s="194" t="s">
        <v>1</v>
      </c>
      <c r="N164" s="195" t="s">
        <v>43</v>
      </c>
      <c r="O164" s="72"/>
      <c r="P164" s="196">
        <f>O164*H164</f>
        <v>0</v>
      </c>
      <c r="Q164" s="196">
        <v>4.1000000000000003E-3</v>
      </c>
      <c r="R164" s="196">
        <f>Q164*H164</f>
        <v>5.0102000000000002E-3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152</v>
      </c>
      <c r="AT164" s="198" t="s">
        <v>147</v>
      </c>
      <c r="AU164" s="198" t="s">
        <v>88</v>
      </c>
      <c r="AY164" s="18" t="s">
        <v>144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86</v>
      </c>
      <c r="BK164" s="199">
        <f>ROUND(I164*H164,2)</f>
        <v>0</v>
      </c>
      <c r="BL164" s="18" t="s">
        <v>152</v>
      </c>
      <c r="BM164" s="198" t="s">
        <v>208</v>
      </c>
    </row>
    <row r="165" spans="1:65" s="13" customFormat="1" ht="10">
      <c r="B165" s="200"/>
      <c r="C165" s="201"/>
      <c r="D165" s="202" t="s">
        <v>154</v>
      </c>
      <c r="E165" s="203" t="s">
        <v>1</v>
      </c>
      <c r="F165" s="204" t="s">
        <v>209</v>
      </c>
      <c r="G165" s="201"/>
      <c r="H165" s="203" t="s">
        <v>1</v>
      </c>
      <c r="I165" s="205"/>
      <c r="J165" s="201"/>
      <c r="K165" s="201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154</v>
      </c>
      <c r="AU165" s="210" t="s">
        <v>88</v>
      </c>
      <c r="AV165" s="13" t="s">
        <v>86</v>
      </c>
      <c r="AW165" s="13" t="s">
        <v>34</v>
      </c>
      <c r="AX165" s="13" t="s">
        <v>78</v>
      </c>
      <c r="AY165" s="210" t="s">
        <v>144</v>
      </c>
    </row>
    <row r="166" spans="1:65" s="14" customFormat="1" ht="10">
      <c r="B166" s="211"/>
      <c r="C166" s="212"/>
      <c r="D166" s="202" t="s">
        <v>154</v>
      </c>
      <c r="E166" s="213" t="s">
        <v>1</v>
      </c>
      <c r="F166" s="214" t="s">
        <v>763</v>
      </c>
      <c r="G166" s="212"/>
      <c r="H166" s="215">
        <v>1.222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154</v>
      </c>
      <c r="AU166" s="221" t="s">
        <v>88</v>
      </c>
      <c r="AV166" s="14" t="s">
        <v>88</v>
      </c>
      <c r="AW166" s="14" t="s">
        <v>34</v>
      </c>
      <c r="AX166" s="14" t="s">
        <v>86</v>
      </c>
      <c r="AY166" s="221" t="s">
        <v>144</v>
      </c>
    </row>
    <row r="167" spans="1:65" s="2" customFormat="1" ht="22.9" customHeight="1">
      <c r="A167" s="35"/>
      <c r="B167" s="36"/>
      <c r="C167" s="187" t="s">
        <v>196</v>
      </c>
      <c r="D167" s="187" t="s">
        <v>147</v>
      </c>
      <c r="E167" s="188" t="s">
        <v>212</v>
      </c>
      <c r="F167" s="189" t="s">
        <v>213</v>
      </c>
      <c r="G167" s="190" t="s">
        <v>150</v>
      </c>
      <c r="H167" s="191">
        <v>1.222</v>
      </c>
      <c r="I167" s="192"/>
      <c r="J167" s="193">
        <f>ROUND(I167*H167,2)</f>
        <v>0</v>
      </c>
      <c r="K167" s="189" t="s">
        <v>151</v>
      </c>
      <c r="L167" s="40"/>
      <c r="M167" s="194" t="s">
        <v>1</v>
      </c>
      <c r="N167" s="195" t="s">
        <v>43</v>
      </c>
      <c r="O167" s="72"/>
      <c r="P167" s="196">
        <f>O167*H167</f>
        <v>0</v>
      </c>
      <c r="Q167" s="196">
        <v>7.1199999999999996E-3</v>
      </c>
      <c r="R167" s="196">
        <f>Q167*H167</f>
        <v>8.7006399999999991E-3</v>
      </c>
      <c r="S167" s="196">
        <v>0</v>
      </c>
      <c r="T167" s="19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152</v>
      </c>
      <c r="AT167" s="198" t="s">
        <v>147</v>
      </c>
      <c r="AU167" s="198" t="s">
        <v>88</v>
      </c>
      <c r="AY167" s="18" t="s">
        <v>144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86</v>
      </c>
      <c r="BK167" s="199">
        <f>ROUND(I167*H167,2)</f>
        <v>0</v>
      </c>
      <c r="BL167" s="18" t="s">
        <v>152</v>
      </c>
      <c r="BM167" s="198" t="s">
        <v>214</v>
      </c>
    </row>
    <row r="168" spans="1:65" s="2" customFormat="1" ht="22.9" customHeight="1">
      <c r="A168" s="35"/>
      <c r="B168" s="36"/>
      <c r="C168" s="187" t="s">
        <v>200</v>
      </c>
      <c r="D168" s="187" t="s">
        <v>147</v>
      </c>
      <c r="E168" s="188" t="s">
        <v>216</v>
      </c>
      <c r="F168" s="189" t="s">
        <v>217</v>
      </c>
      <c r="G168" s="190" t="s">
        <v>150</v>
      </c>
      <c r="H168" s="191">
        <v>1.222</v>
      </c>
      <c r="I168" s="192"/>
      <c r="J168" s="193">
        <f>ROUND(I168*H168,2)</f>
        <v>0</v>
      </c>
      <c r="K168" s="189" t="s">
        <v>151</v>
      </c>
      <c r="L168" s="40"/>
      <c r="M168" s="194" t="s">
        <v>1</v>
      </c>
      <c r="N168" s="195" t="s">
        <v>43</v>
      </c>
      <c r="O168" s="7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8" t="s">
        <v>152</v>
      </c>
      <c r="AT168" s="198" t="s">
        <v>147</v>
      </c>
      <c r="AU168" s="198" t="s">
        <v>88</v>
      </c>
      <c r="AY168" s="18" t="s">
        <v>144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8" t="s">
        <v>86</v>
      </c>
      <c r="BK168" s="199">
        <f>ROUND(I168*H168,2)</f>
        <v>0</v>
      </c>
      <c r="BL168" s="18" t="s">
        <v>152</v>
      </c>
      <c r="BM168" s="198" t="s">
        <v>218</v>
      </c>
    </row>
    <row r="169" spans="1:65" s="12" customFormat="1" ht="22.75" customHeight="1">
      <c r="B169" s="171"/>
      <c r="C169" s="172"/>
      <c r="D169" s="173" t="s">
        <v>77</v>
      </c>
      <c r="E169" s="185" t="s">
        <v>196</v>
      </c>
      <c r="F169" s="185" t="s">
        <v>219</v>
      </c>
      <c r="G169" s="172"/>
      <c r="H169" s="172"/>
      <c r="I169" s="175"/>
      <c r="J169" s="186">
        <f>BK169</f>
        <v>0</v>
      </c>
      <c r="K169" s="172"/>
      <c r="L169" s="177"/>
      <c r="M169" s="178"/>
      <c r="N169" s="179"/>
      <c r="O169" s="179"/>
      <c r="P169" s="180">
        <f>SUM(P170:P175)</f>
        <v>0</v>
      </c>
      <c r="Q169" s="179"/>
      <c r="R169" s="180">
        <f>SUM(R170:R175)</f>
        <v>9.9663600000000005E-3</v>
      </c>
      <c r="S169" s="179"/>
      <c r="T169" s="181">
        <f>SUM(T170:T175)</f>
        <v>0</v>
      </c>
      <c r="AR169" s="182" t="s">
        <v>86</v>
      </c>
      <c r="AT169" s="183" t="s">
        <v>77</v>
      </c>
      <c r="AU169" s="183" t="s">
        <v>86</v>
      </c>
      <c r="AY169" s="182" t="s">
        <v>144</v>
      </c>
      <c r="BK169" s="184">
        <f>SUM(BK170:BK175)</f>
        <v>0</v>
      </c>
    </row>
    <row r="170" spans="1:65" s="2" customFormat="1" ht="31" customHeight="1">
      <c r="A170" s="35"/>
      <c r="B170" s="36"/>
      <c r="C170" s="187" t="s">
        <v>205</v>
      </c>
      <c r="D170" s="187" t="s">
        <v>147</v>
      </c>
      <c r="E170" s="188" t="s">
        <v>221</v>
      </c>
      <c r="F170" s="189" t="s">
        <v>222</v>
      </c>
      <c r="G170" s="190" t="s">
        <v>150</v>
      </c>
      <c r="H170" s="191">
        <v>64.572000000000003</v>
      </c>
      <c r="I170" s="192"/>
      <c r="J170" s="193">
        <f>ROUND(I170*H170,2)</f>
        <v>0</v>
      </c>
      <c r="K170" s="189" t="s">
        <v>151</v>
      </c>
      <c r="L170" s="40"/>
      <c r="M170" s="194" t="s">
        <v>1</v>
      </c>
      <c r="N170" s="195" t="s">
        <v>43</v>
      </c>
      <c r="O170" s="72"/>
      <c r="P170" s="196">
        <f>O170*H170</f>
        <v>0</v>
      </c>
      <c r="Q170" s="196">
        <v>1.2999999999999999E-4</v>
      </c>
      <c r="R170" s="196">
        <f>Q170*H170</f>
        <v>8.39436E-3</v>
      </c>
      <c r="S170" s="196">
        <v>0</v>
      </c>
      <c r="T170" s="19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152</v>
      </c>
      <c r="AT170" s="198" t="s">
        <v>147</v>
      </c>
      <c r="AU170" s="198" t="s">
        <v>88</v>
      </c>
      <c r="AY170" s="18" t="s">
        <v>144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86</v>
      </c>
      <c r="BK170" s="199">
        <f>ROUND(I170*H170,2)</f>
        <v>0</v>
      </c>
      <c r="BL170" s="18" t="s">
        <v>152</v>
      </c>
      <c r="BM170" s="198" t="s">
        <v>223</v>
      </c>
    </row>
    <row r="171" spans="1:65" s="13" customFormat="1" ht="10">
      <c r="B171" s="200"/>
      <c r="C171" s="201"/>
      <c r="D171" s="202" t="s">
        <v>154</v>
      </c>
      <c r="E171" s="203" t="s">
        <v>1</v>
      </c>
      <c r="F171" s="204" t="s">
        <v>224</v>
      </c>
      <c r="G171" s="201"/>
      <c r="H171" s="203" t="s">
        <v>1</v>
      </c>
      <c r="I171" s="205"/>
      <c r="J171" s="201"/>
      <c r="K171" s="201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154</v>
      </c>
      <c r="AU171" s="210" t="s">
        <v>88</v>
      </c>
      <c r="AV171" s="13" t="s">
        <v>86</v>
      </c>
      <c r="AW171" s="13" t="s">
        <v>34</v>
      </c>
      <c r="AX171" s="13" t="s">
        <v>78</v>
      </c>
      <c r="AY171" s="210" t="s">
        <v>144</v>
      </c>
    </row>
    <row r="172" spans="1:65" s="14" customFormat="1" ht="10">
      <c r="B172" s="211"/>
      <c r="C172" s="212"/>
      <c r="D172" s="202" t="s">
        <v>154</v>
      </c>
      <c r="E172" s="213" t="s">
        <v>1</v>
      </c>
      <c r="F172" s="214" t="s">
        <v>764</v>
      </c>
      <c r="G172" s="212"/>
      <c r="H172" s="215">
        <v>25.271999999999998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154</v>
      </c>
      <c r="AU172" s="221" t="s">
        <v>88</v>
      </c>
      <c r="AV172" s="14" t="s">
        <v>88</v>
      </c>
      <c r="AW172" s="14" t="s">
        <v>34</v>
      </c>
      <c r="AX172" s="14" t="s">
        <v>78</v>
      </c>
      <c r="AY172" s="221" t="s">
        <v>144</v>
      </c>
    </row>
    <row r="173" spans="1:65" s="14" customFormat="1" ht="10">
      <c r="B173" s="211"/>
      <c r="C173" s="212"/>
      <c r="D173" s="202" t="s">
        <v>154</v>
      </c>
      <c r="E173" s="213" t="s">
        <v>1</v>
      </c>
      <c r="F173" s="214" t="s">
        <v>765</v>
      </c>
      <c r="G173" s="212"/>
      <c r="H173" s="215">
        <v>39.299999999999997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154</v>
      </c>
      <c r="AU173" s="221" t="s">
        <v>88</v>
      </c>
      <c r="AV173" s="14" t="s">
        <v>88</v>
      </c>
      <c r="AW173" s="14" t="s">
        <v>34</v>
      </c>
      <c r="AX173" s="14" t="s">
        <v>78</v>
      </c>
      <c r="AY173" s="221" t="s">
        <v>144</v>
      </c>
    </row>
    <row r="174" spans="1:65" s="15" customFormat="1" ht="10">
      <c r="B174" s="222"/>
      <c r="C174" s="223"/>
      <c r="D174" s="202" t="s">
        <v>154</v>
      </c>
      <c r="E174" s="224" t="s">
        <v>1</v>
      </c>
      <c r="F174" s="225" t="s">
        <v>167</v>
      </c>
      <c r="G174" s="223"/>
      <c r="H174" s="226">
        <v>64.572000000000003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154</v>
      </c>
      <c r="AU174" s="232" t="s">
        <v>88</v>
      </c>
      <c r="AV174" s="15" t="s">
        <v>152</v>
      </c>
      <c r="AW174" s="15" t="s">
        <v>34</v>
      </c>
      <c r="AX174" s="15" t="s">
        <v>86</v>
      </c>
      <c r="AY174" s="232" t="s">
        <v>144</v>
      </c>
    </row>
    <row r="175" spans="1:65" s="2" customFormat="1" ht="22.9" customHeight="1">
      <c r="A175" s="35"/>
      <c r="B175" s="36"/>
      <c r="C175" s="187" t="s">
        <v>211</v>
      </c>
      <c r="D175" s="187" t="s">
        <v>147</v>
      </c>
      <c r="E175" s="188" t="s">
        <v>227</v>
      </c>
      <c r="F175" s="189" t="s">
        <v>228</v>
      </c>
      <c r="G175" s="190" t="s">
        <v>150</v>
      </c>
      <c r="H175" s="191">
        <v>39.299999999999997</v>
      </c>
      <c r="I175" s="192"/>
      <c r="J175" s="193">
        <f>ROUND(I175*H175,2)</f>
        <v>0</v>
      </c>
      <c r="K175" s="189" t="s">
        <v>151</v>
      </c>
      <c r="L175" s="40"/>
      <c r="M175" s="194" t="s">
        <v>1</v>
      </c>
      <c r="N175" s="195" t="s">
        <v>43</v>
      </c>
      <c r="O175" s="72"/>
      <c r="P175" s="196">
        <f>O175*H175</f>
        <v>0</v>
      </c>
      <c r="Q175" s="196">
        <v>4.0000000000000003E-5</v>
      </c>
      <c r="R175" s="196">
        <f>Q175*H175</f>
        <v>1.572E-3</v>
      </c>
      <c r="S175" s="196">
        <v>0</v>
      </c>
      <c r="T175" s="19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8" t="s">
        <v>152</v>
      </c>
      <c r="AT175" s="198" t="s">
        <v>147</v>
      </c>
      <c r="AU175" s="198" t="s">
        <v>88</v>
      </c>
      <c r="AY175" s="18" t="s">
        <v>144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8" t="s">
        <v>86</v>
      </c>
      <c r="BK175" s="199">
        <f>ROUND(I175*H175,2)</f>
        <v>0</v>
      </c>
      <c r="BL175" s="18" t="s">
        <v>152</v>
      </c>
      <c r="BM175" s="198" t="s">
        <v>229</v>
      </c>
    </row>
    <row r="176" spans="1:65" s="12" customFormat="1" ht="22.75" customHeight="1">
      <c r="B176" s="171"/>
      <c r="C176" s="172"/>
      <c r="D176" s="173" t="s">
        <v>77</v>
      </c>
      <c r="E176" s="185" t="s">
        <v>240</v>
      </c>
      <c r="F176" s="185" t="s">
        <v>241</v>
      </c>
      <c r="G176" s="172"/>
      <c r="H176" s="172"/>
      <c r="I176" s="175"/>
      <c r="J176" s="186">
        <f>BK176</f>
        <v>0</v>
      </c>
      <c r="K176" s="172"/>
      <c r="L176" s="177"/>
      <c r="M176" s="178"/>
      <c r="N176" s="179"/>
      <c r="O176" s="179"/>
      <c r="P176" s="180">
        <f>SUM(P177:P181)</f>
        <v>0</v>
      </c>
      <c r="Q176" s="179"/>
      <c r="R176" s="180">
        <f>SUM(R177:R181)</f>
        <v>0</v>
      </c>
      <c r="S176" s="179"/>
      <c r="T176" s="181">
        <f>SUM(T177:T181)</f>
        <v>0</v>
      </c>
      <c r="AR176" s="182" t="s">
        <v>86</v>
      </c>
      <c r="AT176" s="183" t="s">
        <v>77</v>
      </c>
      <c r="AU176" s="183" t="s">
        <v>86</v>
      </c>
      <c r="AY176" s="182" t="s">
        <v>144</v>
      </c>
      <c r="BK176" s="184">
        <f>SUM(BK177:BK181)</f>
        <v>0</v>
      </c>
    </row>
    <row r="177" spans="1:65" s="2" customFormat="1" ht="22.9" customHeight="1">
      <c r="A177" s="35"/>
      <c r="B177" s="36"/>
      <c r="C177" s="187" t="s">
        <v>215</v>
      </c>
      <c r="D177" s="187" t="s">
        <v>147</v>
      </c>
      <c r="E177" s="188" t="s">
        <v>661</v>
      </c>
      <c r="F177" s="189" t="s">
        <v>662</v>
      </c>
      <c r="G177" s="190" t="s">
        <v>245</v>
      </c>
      <c r="H177" s="191">
        <v>0.22800000000000001</v>
      </c>
      <c r="I177" s="192"/>
      <c r="J177" s="193">
        <f>ROUND(I177*H177,2)</f>
        <v>0</v>
      </c>
      <c r="K177" s="189" t="s">
        <v>151</v>
      </c>
      <c r="L177" s="40"/>
      <c r="M177" s="194" t="s">
        <v>1</v>
      </c>
      <c r="N177" s="195" t="s">
        <v>43</v>
      </c>
      <c r="O177" s="72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8" t="s">
        <v>152</v>
      </c>
      <c r="AT177" s="198" t="s">
        <v>147</v>
      </c>
      <c r="AU177" s="198" t="s">
        <v>88</v>
      </c>
      <c r="AY177" s="18" t="s">
        <v>144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8" t="s">
        <v>86</v>
      </c>
      <c r="BK177" s="199">
        <f>ROUND(I177*H177,2)</f>
        <v>0</v>
      </c>
      <c r="BL177" s="18" t="s">
        <v>152</v>
      </c>
      <c r="BM177" s="198" t="s">
        <v>250</v>
      </c>
    </row>
    <row r="178" spans="1:65" s="2" customFormat="1" ht="22.9" customHeight="1">
      <c r="A178" s="35"/>
      <c r="B178" s="36"/>
      <c r="C178" s="187" t="s">
        <v>220</v>
      </c>
      <c r="D178" s="187" t="s">
        <v>147</v>
      </c>
      <c r="E178" s="188" t="s">
        <v>252</v>
      </c>
      <c r="F178" s="189" t="s">
        <v>253</v>
      </c>
      <c r="G178" s="190" t="s">
        <v>245</v>
      </c>
      <c r="H178" s="191">
        <v>0.22800000000000001</v>
      </c>
      <c r="I178" s="192"/>
      <c r="J178" s="193">
        <f>ROUND(I178*H178,2)</f>
        <v>0</v>
      </c>
      <c r="K178" s="189" t="s">
        <v>151</v>
      </c>
      <c r="L178" s="40"/>
      <c r="M178" s="194" t="s">
        <v>1</v>
      </c>
      <c r="N178" s="195" t="s">
        <v>43</v>
      </c>
      <c r="O178" s="72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8" t="s">
        <v>152</v>
      </c>
      <c r="AT178" s="198" t="s">
        <v>147</v>
      </c>
      <c r="AU178" s="198" t="s">
        <v>88</v>
      </c>
      <c r="AY178" s="18" t="s">
        <v>144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86</v>
      </c>
      <c r="BK178" s="199">
        <f>ROUND(I178*H178,2)</f>
        <v>0</v>
      </c>
      <c r="BL178" s="18" t="s">
        <v>152</v>
      </c>
      <c r="BM178" s="198" t="s">
        <v>254</v>
      </c>
    </row>
    <row r="179" spans="1:65" s="2" customFormat="1" ht="22.9" customHeight="1">
      <c r="A179" s="35"/>
      <c r="B179" s="36"/>
      <c r="C179" s="187" t="s">
        <v>8</v>
      </c>
      <c r="D179" s="187" t="s">
        <v>147</v>
      </c>
      <c r="E179" s="188" t="s">
        <v>255</v>
      </c>
      <c r="F179" s="189" t="s">
        <v>256</v>
      </c>
      <c r="G179" s="190" t="s">
        <v>245</v>
      </c>
      <c r="H179" s="191">
        <v>3.1920000000000002</v>
      </c>
      <c r="I179" s="192"/>
      <c r="J179" s="193">
        <f>ROUND(I179*H179,2)</f>
        <v>0</v>
      </c>
      <c r="K179" s="189" t="s">
        <v>151</v>
      </c>
      <c r="L179" s="40"/>
      <c r="M179" s="194" t="s">
        <v>1</v>
      </c>
      <c r="N179" s="195" t="s">
        <v>43</v>
      </c>
      <c r="O179" s="72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8" t="s">
        <v>152</v>
      </c>
      <c r="AT179" s="198" t="s">
        <v>147</v>
      </c>
      <c r="AU179" s="198" t="s">
        <v>88</v>
      </c>
      <c r="AY179" s="18" t="s">
        <v>144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8" t="s">
        <v>86</v>
      </c>
      <c r="BK179" s="199">
        <f>ROUND(I179*H179,2)</f>
        <v>0</v>
      </c>
      <c r="BL179" s="18" t="s">
        <v>152</v>
      </c>
      <c r="BM179" s="198" t="s">
        <v>257</v>
      </c>
    </row>
    <row r="180" spans="1:65" s="14" customFormat="1" ht="10">
      <c r="B180" s="211"/>
      <c r="C180" s="212"/>
      <c r="D180" s="202" t="s">
        <v>154</v>
      </c>
      <c r="E180" s="212"/>
      <c r="F180" s="214" t="s">
        <v>766</v>
      </c>
      <c r="G180" s="212"/>
      <c r="H180" s="215">
        <v>3.1920000000000002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154</v>
      </c>
      <c r="AU180" s="221" t="s">
        <v>88</v>
      </c>
      <c r="AV180" s="14" t="s">
        <v>88</v>
      </c>
      <c r="AW180" s="14" t="s">
        <v>4</v>
      </c>
      <c r="AX180" s="14" t="s">
        <v>86</v>
      </c>
      <c r="AY180" s="221" t="s">
        <v>144</v>
      </c>
    </row>
    <row r="181" spans="1:65" s="2" customFormat="1" ht="31" customHeight="1">
      <c r="A181" s="35"/>
      <c r="B181" s="36"/>
      <c r="C181" s="187" t="s">
        <v>230</v>
      </c>
      <c r="D181" s="187" t="s">
        <v>147</v>
      </c>
      <c r="E181" s="188" t="s">
        <v>260</v>
      </c>
      <c r="F181" s="189" t="s">
        <v>261</v>
      </c>
      <c r="G181" s="190" t="s">
        <v>245</v>
      </c>
      <c r="H181" s="191">
        <v>0.22800000000000001</v>
      </c>
      <c r="I181" s="192"/>
      <c r="J181" s="193">
        <f>ROUND(I181*H181,2)</f>
        <v>0</v>
      </c>
      <c r="K181" s="189" t="s">
        <v>151</v>
      </c>
      <c r="L181" s="40"/>
      <c r="M181" s="194" t="s">
        <v>1</v>
      </c>
      <c r="N181" s="195" t="s">
        <v>43</v>
      </c>
      <c r="O181" s="72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8" t="s">
        <v>152</v>
      </c>
      <c r="AT181" s="198" t="s">
        <v>147</v>
      </c>
      <c r="AU181" s="198" t="s">
        <v>88</v>
      </c>
      <c r="AY181" s="18" t="s">
        <v>144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8" t="s">
        <v>86</v>
      </c>
      <c r="BK181" s="199">
        <f>ROUND(I181*H181,2)</f>
        <v>0</v>
      </c>
      <c r="BL181" s="18" t="s">
        <v>152</v>
      </c>
      <c r="BM181" s="198" t="s">
        <v>262</v>
      </c>
    </row>
    <row r="182" spans="1:65" s="12" customFormat="1" ht="22.75" customHeight="1">
      <c r="B182" s="171"/>
      <c r="C182" s="172"/>
      <c r="D182" s="173" t="s">
        <v>77</v>
      </c>
      <c r="E182" s="185" t="s">
        <v>263</v>
      </c>
      <c r="F182" s="185" t="s">
        <v>264</v>
      </c>
      <c r="G182" s="172"/>
      <c r="H182" s="172"/>
      <c r="I182" s="175"/>
      <c r="J182" s="186">
        <f>BK182</f>
        <v>0</v>
      </c>
      <c r="K182" s="172"/>
      <c r="L182" s="177"/>
      <c r="M182" s="178"/>
      <c r="N182" s="179"/>
      <c r="O182" s="179"/>
      <c r="P182" s="180">
        <f>P183</f>
        <v>0</v>
      </c>
      <c r="Q182" s="179"/>
      <c r="R182" s="180">
        <f>R183</f>
        <v>0</v>
      </c>
      <c r="S182" s="179"/>
      <c r="T182" s="181">
        <f>T183</f>
        <v>0</v>
      </c>
      <c r="AR182" s="182" t="s">
        <v>86</v>
      </c>
      <c r="AT182" s="183" t="s">
        <v>77</v>
      </c>
      <c r="AU182" s="183" t="s">
        <v>86</v>
      </c>
      <c r="AY182" s="182" t="s">
        <v>144</v>
      </c>
      <c r="BK182" s="184">
        <f>BK183</f>
        <v>0</v>
      </c>
    </row>
    <row r="183" spans="1:65" s="2" customFormat="1" ht="41.5" customHeight="1">
      <c r="A183" s="35"/>
      <c r="B183" s="36"/>
      <c r="C183" s="187" t="s">
        <v>235</v>
      </c>
      <c r="D183" s="187" t="s">
        <v>147</v>
      </c>
      <c r="E183" s="188" t="s">
        <v>664</v>
      </c>
      <c r="F183" s="189" t="s">
        <v>665</v>
      </c>
      <c r="G183" s="190" t="s">
        <v>245</v>
      </c>
      <c r="H183" s="191">
        <v>0.60799999999999998</v>
      </c>
      <c r="I183" s="192"/>
      <c r="J183" s="193">
        <f>ROUND(I183*H183,2)</f>
        <v>0</v>
      </c>
      <c r="K183" s="189" t="s">
        <v>151</v>
      </c>
      <c r="L183" s="40"/>
      <c r="M183" s="194" t="s">
        <v>1</v>
      </c>
      <c r="N183" s="195" t="s">
        <v>43</v>
      </c>
      <c r="O183" s="72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8" t="s">
        <v>152</v>
      </c>
      <c r="AT183" s="198" t="s">
        <v>147</v>
      </c>
      <c r="AU183" s="198" t="s">
        <v>88</v>
      </c>
      <c r="AY183" s="18" t="s">
        <v>144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8" t="s">
        <v>86</v>
      </c>
      <c r="BK183" s="199">
        <f>ROUND(I183*H183,2)</f>
        <v>0</v>
      </c>
      <c r="BL183" s="18" t="s">
        <v>152</v>
      </c>
      <c r="BM183" s="198" t="s">
        <v>268</v>
      </c>
    </row>
    <row r="184" spans="1:65" s="12" customFormat="1" ht="25.9" customHeight="1">
      <c r="B184" s="171"/>
      <c r="C184" s="172"/>
      <c r="D184" s="173" t="s">
        <v>77</v>
      </c>
      <c r="E184" s="174" t="s">
        <v>269</v>
      </c>
      <c r="F184" s="174" t="s">
        <v>270</v>
      </c>
      <c r="G184" s="172"/>
      <c r="H184" s="172"/>
      <c r="I184" s="175"/>
      <c r="J184" s="176">
        <f>BK184</f>
        <v>0</v>
      </c>
      <c r="K184" s="172"/>
      <c r="L184" s="177"/>
      <c r="M184" s="178"/>
      <c r="N184" s="179"/>
      <c r="O184" s="179"/>
      <c r="P184" s="180">
        <f>P185+P193+P199+P218+P229+P246+P269+P292+P306</f>
        <v>0</v>
      </c>
      <c r="Q184" s="179"/>
      <c r="R184" s="180">
        <f>R185+R193+R199+R218+R229+R246+R269+R292+R306</f>
        <v>1.0397185</v>
      </c>
      <c r="S184" s="179"/>
      <c r="T184" s="181">
        <f>T185+T193+T199+T218+T229+T246+T269+T292+T306</f>
        <v>0.22820771000000001</v>
      </c>
      <c r="AR184" s="182" t="s">
        <v>88</v>
      </c>
      <c r="AT184" s="183" t="s">
        <v>77</v>
      </c>
      <c r="AU184" s="183" t="s">
        <v>78</v>
      </c>
      <c r="AY184" s="182" t="s">
        <v>144</v>
      </c>
      <c r="BK184" s="184">
        <f>BK185+BK193+BK199+BK218+BK229+BK246+BK269+BK292+BK306</f>
        <v>0</v>
      </c>
    </row>
    <row r="185" spans="1:65" s="12" customFormat="1" ht="22.75" customHeight="1">
      <c r="B185" s="171"/>
      <c r="C185" s="172"/>
      <c r="D185" s="173" t="s">
        <v>77</v>
      </c>
      <c r="E185" s="185" t="s">
        <v>719</v>
      </c>
      <c r="F185" s="185" t="s">
        <v>720</v>
      </c>
      <c r="G185" s="172"/>
      <c r="H185" s="172"/>
      <c r="I185" s="175"/>
      <c r="J185" s="186">
        <f>BK185</f>
        <v>0</v>
      </c>
      <c r="K185" s="172"/>
      <c r="L185" s="177"/>
      <c r="M185" s="178"/>
      <c r="N185" s="179"/>
      <c r="O185" s="179"/>
      <c r="P185" s="180">
        <f>SUM(P186:P192)</f>
        <v>0</v>
      </c>
      <c r="Q185" s="179"/>
      <c r="R185" s="180">
        <f>SUM(R186:R192)</f>
        <v>6.0199999999999997E-2</v>
      </c>
      <c r="S185" s="179"/>
      <c r="T185" s="181">
        <f>SUM(T186:T192)</f>
        <v>0</v>
      </c>
      <c r="AR185" s="182" t="s">
        <v>88</v>
      </c>
      <c r="AT185" s="183" t="s">
        <v>77</v>
      </c>
      <c r="AU185" s="183" t="s">
        <v>86</v>
      </c>
      <c r="AY185" s="182" t="s">
        <v>144</v>
      </c>
      <c r="BK185" s="184">
        <f>SUM(BK186:BK192)</f>
        <v>0</v>
      </c>
    </row>
    <row r="186" spans="1:65" s="2" customFormat="1" ht="14.5" customHeight="1">
      <c r="A186" s="35"/>
      <c r="B186" s="36"/>
      <c r="C186" s="187" t="s">
        <v>242</v>
      </c>
      <c r="D186" s="187" t="s">
        <v>147</v>
      </c>
      <c r="E186" s="188" t="s">
        <v>721</v>
      </c>
      <c r="F186" s="189" t="s">
        <v>722</v>
      </c>
      <c r="G186" s="190" t="s">
        <v>189</v>
      </c>
      <c r="H186" s="191">
        <v>2</v>
      </c>
      <c r="I186" s="192"/>
      <c r="J186" s="193">
        <f>ROUND(I186*H186,2)</f>
        <v>0</v>
      </c>
      <c r="K186" s="189" t="s">
        <v>151</v>
      </c>
      <c r="L186" s="40"/>
      <c r="M186" s="194" t="s">
        <v>1</v>
      </c>
      <c r="N186" s="195" t="s">
        <v>43</v>
      </c>
      <c r="O186" s="72"/>
      <c r="P186" s="196">
        <f>O186*H186</f>
        <v>0</v>
      </c>
      <c r="Q186" s="196">
        <v>1E-4</v>
      </c>
      <c r="R186" s="196">
        <f>Q186*H186</f>
        <v>2.0000000000000001E-4</v>
      </c>
      <c r="S186" s="196">
        <v>0</v>
      </c>
      <c r="T186" s="19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8" t="s">
        <v>230</v>
      </c>
      <c r="AT186" s="198" t="s">
        <v>147</v>
      </c>
      <c r="AU186" s="198" t="s">
        <v>88</v>
      </c>
      <c r="AY186" s="18" t="s">
        <v>144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86</v>
      </c>
      <c r="BK186" s="199">
        <f>ROUND(I186*H186,2)</f>
        <v>0</v>
      </c>
      <c r="BL186" s="18" t="s">
        <v>230</v>
      </c>
      <c r="BM186" s="198" t="s">
        <v>767</v>
      </c>
    </row>
    <row r="187" spans="1:65" s="2" customFormat="1" ht="22.9" customHeight="1">
      <c r="A187" s="35"/>
      <c r="B187" s="36"/>
      <c r="C187" s="187" t="s">
        <v>247</v>
      </c>
      <c r="D187" s="187" t="s">
        <v>147</v>
      </c>
      <c r="E187" s="188" t="s">
        <v>274</v>
      </c>
      <c r="F187" s="189" t="s">
        <v>275</v>
      </c>
      <c r="G187" s="190" t="s">
        <v>189</v>
      </c>
      <c r="H187" s="191">
        <v>4</v>
      </c>
      <c r="I187" s="192"/>
      <c r="J187" s="193">
        <f>ROUND(I187*H187,2)</f>
        <v>0</v>
      </c>
      <c r="K187" s="189" t="s">
        <v>151</v>
      </c>
      <c r="L187" s="40"/>
      <c r="M187" s="194" t="s">
        <v>1</v>
      </c>
      <c r="N187" s="195" t="s">
        <v>43</v>
      </c>
      <c r="O187" s="72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8" t="s">
        <v>230</v>
      </c>
      <c r="AT187" s="198" t="s">
        <v>147</v>
      </c>
      <c r="AU187" s="198" t="s">
        <v>88</v>
      </c>
      <c r="AY187" s="18" t="s">
        <v>144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8" t="s">
        <v>86</v>
      </c>
      <c r="BK187" s="199">
        <f>ROUND(I187*H187,2)</f>
        <v>0</v>
      </c>
      <c r="BL187" s="18" t="s">
        <v>230</v>
      </c>
      <c r="BM187" s="198" t="s">
        <v>276</v>
      </c>
    </row>
    <row r="188" spans="1:65" s="2" customFormat="1" ht="31" customHeight="1">
      <c r="A188" s="35"/>
      <c r="B188" s="36"/>
      <c r="C188" s="187" t="s">
        <v>251</v>
      </c>
      <c r="D188" s="187" t="s">
        <v>147</v>
      </c>
      <c r="E188" s="188" t="s">
        <v>768</v>
      </c>
      <c r="F188" s="189" t="s">
        <v>769</v>
      </c>
      <c r="G188" s="190" t="s">
        <v>770</v>
      </c>
      <c r="H188" s="191">
        <v>1</v>
      </c>
      <c r="I188" s="192"/>
      <c r="J188" s="193">
        <f>ROUND(I188*H188,2)</f>
        <v>0</v>
      </c>
      <c r="K188" s="189" t="s">
        <v>1</v>
      </c>
      <c r="L188" s="40"/>
      <c r="M188" s="194" t="s">
        <v>1</v>
      </c>
      <c r="N188" s="195" t="s">
        <v>43</v>
      </c>
      <c r="O188" s="72"/>
      <c r="P188" s="196">
        <f>O188*H188</f>
        <v>0</v>
      </c>
      <c r="Q188" s="196">
        <v>0.06</v>
      </c>
      <c r="R188" s="196">
        <f>Q188*H188</f>
        <v>0.06</v>
      </c>
      <c r="S188" s="196">
        <v>0</v>
      </c>
      <c r="T188" s="19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8" t="s">
        <v>230</v>
      </c>
      <c r="AT188" s="198" t="s">
        <v>147</v>
      </c>
      <c r="AU188" s="198" t="s">
        <v>88</v>
      </c>
      <c r="AY188" s="18" t="s">
        <v>144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8" t="s">
        <v>86</v>
      </c>
      <c r="BK188" s="199">
        <f>ROUND(I188*H188,2)</f>
        <v>0</v>
      </c>
      <c r="BL188" s="18" t="s">
        <v>230</v>
      </c>
      <c r="BM188" s="198" t="s">
        <v>771</v>
      </c>
    </row>
    <row r="189" spans="1:65" s="13" customFormat="1" ht="10">
      <c r="B189" s="200"/>
      <c r="C189" s="201"/>
      <c r="D189" s="202" t="s">
        <v>154</v>
      </c>
      <c r="E189" s="203" t="s">
        <v>1</v>
      </c>
      <c r="F189" s="204" t="s">
        <v>365</v>
      </c>
      <c r="G189" s="201"/>
      <c r="H189" s="203" t="s">
        <v>1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154</v>
      </c>
      <c r="AU189" s="210" t="s">
        <v>88</v>
      </c>
      <c r="AV189" s="13" t="s">
        <v>86</v>
      </c>
      <c r="AW189" s="13" t="s">
        <v>34</v>
      </c>
      <c r="AX189" s="13" t="s">
        <v>78</v>
      </c>
      <c r="AY189" s="210" t="s">
        <v>144</v>
      </c>
    </row>
    <row r="190" spans="1:65" s="14" customFormat="1" ht="10">
      <c r="B190" s="211"/>
      <c r="C190" s="212"/>
      <c r="D190" s="202" t="s">
        <v>154</v>
      </c>
      <c r="E190" s="213" t="s">
        <v>1</v>
      </c>
      <c r="F190" s="214" t="s">
        <v>772</v>
      </c>
      <c r="G190" s="212"/>
      <c r="H190" s="215">
        <v>1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154</v>
      </c>
      <c r="AU190" s="221" t="s">
        <v>88</v>
      </c>
      <c r="AV190" s="14" t="s">
        <v>88</v>
      </c>
      <c r="AW190" s="14" t="s">
        <v>34</v>
      </c>
      <c r="AX190" s="14" t="s">
        <v>86</v>
      </c>
      <c r="AY190" s="221" t="s">
        <v>144</v>
      </c>
    </row>
    <row r="191" spans="1:65" s="2" customFormat="1" ht="22.9" customHeight="1">
      <c r="A191" s="35"/>
      <c r="B191" s="36"/>
      <c r="C191" s="187" t="s">
        <v>7</v>
      </c>
      <c r="D191" s="187" t="s">
        <v>147</v>
      </c>
      <c r="E191" s="188" t="s">
        <v>773</v>
      </c>
      <c r="F191" s="189" t="s">
        <v>774</v>
      </c>
      <c r="G191" s="190" t="s">
        <v>245</v>
      </c>
      <c r="H191" s="191">
        <v>0.06</v>
      </c>
      <c r="I191" s="192"/>
      <c r="J191" s="193">
        <f>ROUND(I191*H191,2)</f>
        <v>0</v>
      </c>
      <c r="K191" s="189" t="s">
        <v>151</v>
      </c>
      <c r="L191" s="40"/>
      <c r="M191" s="194" t="s">
        <v>1</v>
      </c>
      <c r="N191" s="195" t="s">
        <v>43</v>
      </c>
      <c r="O191" s="72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8" t="s">
        <v>230</v>
      </c>
      <c r="AT191" s="198" t="s">
        <v>147</v>
      </c>
      <c r="AU191" s="198" t="s">
        <v>88</v>
      </c>
      <c r="AY191" s="18" t="s">
        <v>144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8" t="s">
        <v>86</v>
      </c>
      <c r="BK191" s="199">
        <f>ROUND(I191*H191,2)</f>
        <v>0</v>
      </c>
      <c r="BL191" s="18" t="s">
        <v>230</v>
      </c>
      <c r="BM191" s="198" t="s">
        <v>775</v>
      </c>
    </row>
    <row r="192" spans="1:65" s="2" customFormat="1" ht="22.9" customHeight="1">
      <c r="A192" s="35"/>
      <c r="B192" s="36"/>
      <c r="C192" s="187" t="s">
        <v>259</v>
      </c>
      <c r="D192" s="187" t="s">
        <v>147</v>
      </c>
      <c r="E192" s="188" t="s">
        <v>776</v>
      </c>
      <c r="F192" s="189" t="s">
        <v>777</v>
      </c>
      <c r="G192" s="190" t="s">
        <v>245</v>
      </c>
      <c r="H192" s="191">
        <v>0.06</v>
      </c>
      <c r="I192" s="192"/>
      <c r="J192" s="193">
        <f>ROUND(I192*H192,2)</f>
        <v>0</v>
      </c>
      <c r="K192" s="189" t="s">
        <v>151</v>
      </c>
      <c r="L192" s="40"/>
      <c r="M192" s="194" t="s">
        <v>1</v>
      </c>
      <c r="N192" s="195" t="s">
        <v>43</v>
      </c>
      <c r="O192" s="72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8" t="s">
        <v>230</v>
      </c>
      <c r="AT192" s="198" t="s">
        <v>147</v>
      </c>
      <c r="AU192" s="198" t="s">
        <v>88</v>
      </c>
      <c r="AY192" s="18" t="s">
        <v>144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8" t="s">
        <v>86</v>
      </c>
      <c r="BK192" s="199">
        <f>ROUND(I192*H192,2)</f>
        <v>0</v>
      </c>
      <c r="BL192" s="18" t="s">
        <v>230</v>
      </c>
      <c r="BM192" s="198" t="s">
        <v>778</v>
      </c>
    </row>
    <row r="193" spans="1:65" s="12" customFormat="1" ht="22.75" customHeight="1">
      <c r="B193" s="171"/>
      <c r="C193" s="172"/>
      <c r="D193" s="173" t="s">
        <v>77</v>
      </c>
      <c r="E193" s="185" t="s">
        <v>271</v>
      </c>
      <c r="F193" s="185" t="s">
        <v>272</v>
      </c>
      <c r="G193" s="172"/>
      <c r="H193" s="172"/>
      <c r="I193" s="175"/>
      <c r="J193" s="186">
        <f>BK193</f>
        <v>0</v>
      </c>
      <c r="K193" s="172"/>
      <c r="L193" s="177"/>
      <c r="M193" s="178"/>
      <c r="N193" s="179"/>
      <c r="O193" s="179"/>
      <c r="P193" s="180">
        <f>SUM(P194:P198)</f>
        <v>0</v>
      </c>
      <c r="Q193" s="179"/>
      <c r="R193" s="180">
        <f>SUM(R194:R198)</f>
        <v>4.8000000000000001E-4</v>
      </c>
      <c r="S193" s="179"/>
      <c r="T193" s="181">
        <f>SUM(T194:T198)</f>
        <v>3.1870000000000002E-2</v>
      </c>
      <c r="AR193" s="182" t="s">
        <v>88</v>
      </c>
      <c r="AT193" s="183" t="s">
        <v>77</v>
      </c>
      <c r="AU193" s="183" t="s">
        <v>86</v>
      </c>
      <c r="AY193" s="182" t="s">
        <v>144</v>
      </c>
      <c r="BK193" s="184">
        <f>SUM(BK194:BK198)</f>
        <v>0</v>
      </c>
    </row>
    <row r="194" spans="1:65" s="2" customFormat="1" ht="14.5" customHeight="1">
      <c r="A194" s="35"/>
      <c r="B194" s="36"/>
      <c r="C194" s="187" t="s">
        <v>265</v>
      </c>
      <c r="D194" s="187" t="s">
        <v>147</v>
      </c>
      <c r="E194" s="188" t="s">
        <v>278</v>
      </c>
      <c r="F194" s="189" t="s">
        <v>279</v>
      </c>
      <c r="G194" s="190" t="s">
        <v>280</v>
      </c>
      <c r="H194" s="191">
        <v>1</v>
      </c>
      <c r="I194" s="192"/>
      <c r="J194" s="193">
        <f>ROUND(I194*H194,2)</f>
        <v>0</v>
      </c>
      <c r="K194" s="189" t="s">
        <v>151</v>
      </c>
      <c r="L194" s="40"/>
      <c r="M194" s="194" t="s">
        <v>1</v>
      </c>
      <c r="N194" s="195" t="s">
        <v>43</v>
      </c>
      <c r="O194" s="72"/>
      <c r="P194" s="196">
        <f>O194*H194</f>
        <v>0</v>
      </c>
      <c r="Q194" s="196">
        <v>0</v>
      </c>
      <c r="R194" s="196">
        <f>Q194*H194</f>
        <v>0</v>
      </c>
      <c r="S194" s="196">
        <v>1.9460000000000002E-2</v>
      </c>
      <c r="T194" s="197">
        <f>S194*H194</f>
        <v>1.9460000000000002E-2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230</v>
      </c>
      <c r="AT194" s="198" t="s">
        <v>147</v>
      </c>
      <c r="AU194" s="198" t="s">
        <v>88</v>
      </c>
      <c r="AY194" s="18" t="s">
        <v>144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8" t="s">
        <v>86</v>
      </c>
      <c r="BK194" s="199">
        <f>ROUND(I194*H194,2)</f>
        <v>0</v>
      </c>
      <c r="BL194" s="18" t="s">
        <v>230</v>
      </c>
      <c r="BM194" s="198" t="s">
        <v>281</v>
      </c>
    </row>
    <row r="195" spans="1:65" s="2" customFormat="1" ht="22.9" customHeight="1">
      <c r="A195" s="35"/>
      <c r="B195" s="36"/>
      <c r="C195" s="187" t="s">
        <v>273</v>
      </c>
      <c r="D195" s="187" t="s">
        <v>147</v>
      </c>
      <c r="E195" s="188" t="s">
        <v>779</v>
      </c>
      <c r="F195" s="189" t="s">
        <v>780</v>
      </c>
      <c r="G195" s="190" t="s">
        <v>280</v>
      </c>
      <c r="H195" s="191">
        <v>2</v>
      </c>
      <c r="I195" s="192"/>
      <c r="J195" s="193">
        <f>ROUND(I195*H195,2)</f>
        <v>0</v>
      </c>
      <c r="K195" s="189" t="s">
        <v>151</v>
      </c>
      <c r="L195" s="40"/>
      <c r="M195" s="194" t="s">
        <v>1</v>
      </c>
      <c r="N195" s="195" t="s">
        <v>43</v>
      </c>
      <c r="O195" s="72"/>
      <c r="P195" s="196">
        <f>O195*H195</f>
        <v>0</v>
      </c>
      <c r="Q195" s="196">
        <v>2.4000000000000001E-4</v>
      </c>
      <c r="R195" s="196">
        <f>Q195*H195</f>
        <v>4.8000000000000001E-4</v>
      </c>
      <c r="S195" s="196">
        <v>0</v>
      </c>
      <c r="T195" s="19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8" t="s">
        <v>230</v>
      </c>
      <c r="AT195" s="198" t="s">
        <v>147</v>
      </c>
      <c r="AU195" s="198" t="s">
        <v>88</v>
      </c>
      <c r="AY195" s="18" t="s">
        <v>144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8" t="s">
        <v>86</v>
      </c>
      <c r="BK195" s="199">
        <f>ROUND(I195*H195,2)</f>
        <v>0</v>
      </c>
      <c r="BL195" s="18" t="s">
        <v>230</v>
      </c>
      <c r="BM195" s="198" t="s">
        <v>781</v>
      </c>
    </row>
    <row r="196" spans="1:65" s="2" customFormat="1" ht="14.5" customHeight="1">
      <c r="A196" s="35"/>
      <c r="B196" s="36"/>
      <c r="C196" s="187" t="s">
        <v>277</v>
      </c>
      <c r="D196" s="187" t="s">
        <v>147</v>
      </c>
      <c r="E196" s="188" t="s">
        <v>297</v>
      </c>
      <c r="F196" s="189" t="s">
        <v>298</v>
      </c>
      <c r="G196" s="190" t="s">
        <v>280</v>
      </c>
      <c r="H196" s="191">
        <v>1</v>
      </c>
      <c r="I196" s="192"/>
      <c r="J196" s="193">
        <f>ROUND(I196*H196,2)</f>
        <v>0</v>
      </c>
      <c r="K196" s="189" t="s">
        <v>151</v>
      </c>
      <c r="L196" s="40"/>
      <c r="M196" s="194" t="s">
        <v>1</v>
      </c>
      <c r="N196" s="195" t="s">
        <v>43</v>
      </c>
      <c r="O196" s="72"/>
      <c r="P196" s="196">
        <f>O196*H196</f>
        <v>0</v>
      </c>
      <c r="Q196" s="196">
        <v>0</v>
      </c>
      <c r="R196" s="196">
        <f>Q196*H196</f>
        <v>0</v>
      </c>
      <c r="S196" s="196">
        <v>1.56E-3</v>
      </c>
      <c r="T196" s="197">
        <f>S196*H196</f>
        <v>1.56E-3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8" t="s">
        <v>230</v>
      </c>
      <c r="AT196" s="198" t="s">
        <v>147</v>
      </c>
      <c r="AU196" s="198" t="s">
        <v>88</v>
      </c>
      <c r="AY196" s="18" t="s">
        <v>144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8" t="s">
        <v>86</v>
      </c>
      <c r="BK196" s="199">
        <f>ROUND(I196*H196,2)</f>
        <v>0</v>
      </c>
      <c r="BL196" s="18" t="s">
        <v>230</v>
      </c>
      <c r="BM196" s="198" t="s">
        <v>299</v>
      </c>
    </row>
    <row r="197" spans="1:65" s="2" customFormat="1" ht="14.5" customHeight="1">
      <c r="A197" s="35"/>
      <c r="B197" s="36"/>
      <c r="C197" s="187" t="s">
        <v>282</v>
      </c>
      <c r="D197" s="187" t="s">
        <v>147</v>
      </c>
      <c r="E197" s="188" t="s">
        <v>308</v>
      </c>
      <c r="F197" s="189" t="s">
        <v>309</v>
      </c>
      <c r="G197" s="190" t="s">
        <v>189</v>
      </c>
      <c r="H197" s="191">
        <v>1</v>
      </c>
      <c r="I197" s="192"/>
      <c r="J197" s="193">
        <f>ROUND(I197*H197,2)</f>
        <v>0</v>
      </c>
      <c r="K197" s="189" t="s">
        <v>151</v>
      </c>
      <c r="L197" s="40"/>
      <c r="M197" s="194" t="s">
        <v>1</v>
      </c>
      <c r="N197" s="195" t="s">
        <v>43</v>
      </c>
      <c r="O197" s="72"/>
      <c r="P197" s="196">
        <f>O197*H197</f>
        <v>0</v>
      </c>
      <c r="Q197" s="196">
        <v>0</v>
      </c>
      <c r="R197" s="196">
        <f>Q197*H197</f>
        <v>0</v>
      </c>
      <c r="S197" s="196">
        <v>8.4999999999999995E-4</v>
      </c>
      <c r="T197" s="197">
        <f>S197*H197</f>
        <v>8.4999999999999995E-4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8" t="s">
        <v>230</v>
      </c>
      <c r="AT197" s="198" t="s">
        <v>147</v>
      </c>
      <c r="AU197" s="198" t="s">
        <v>88</v>
      </c>
      <c r="AY197" s="18" t="s">
        <v>144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8" t="s">
        <v>86</v>
      </c>
      <c r="BK197" s="199">
        <f>ROUND(I197*H197,2)</f>
        <v>0</v>
      </c>
      <c r="BL197" s="18" t="s">
        <v>230</v>
      </c>
      <c r="BM197" s="198" t="s">
        <v>310</v>
      </c>
    </row>
    <row r="198" spans="1:65" s="2" customFormat="1" ht="14.5" customHeight="1">
      <c r="A198" s="35"/>
      <c r="B198" s="36"/>
      <c r="C198" s="187" t="s">
        <v>286</v>
      </c>
      <c r="D198" s="187" t="s">
        <v>147</v>
      </c>
      <c r="E198" s="188" t="s">
        <v>312</v>
      </c>
      <c r="F198" s="189" t="s">
        <v>313</v>
      </c>
      <c r="G198" s="190" t="s">
        <v>189</v>
      </c>
      <c r="H198" s="191">
        <v>2</v>
      </c>
      <c r="I198" s="192"/>
      <c r="J198" s="193">
        <f>ROUND(I198*H198,2)</f>
        <v>0</v>
      </c>
      <c r="K198" s="189" t="s">
        <v>151</v>
      </c>
      <c r="L198" s="40"/>
      <c r="M198" s="194" t="s">
        <v>1</v>
      </c>
      <c r="N198" s="195" t="s">
        <v>43</v>
      </c>
      <c r="O198" s="72"/>
      <c r="P198" s="196">
        <f>O198*H198</f>
        <v>0</v>
      </c>
      <c r="Q198" s="196">
        <v>0</v>
      </c>
      <c r="R198" s="196">
        <f>Q198*H198</f>
        <v>0</v>
      </c>
      <c r="S198" s="196">
        <v>5.0000000000000001E-3</v>
      </c>
      <c r="T198" s="197">
        <f>S198*H198</f>
        <v>0.01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230</v>
      </c>
      <c r="AT198" s="198" t="s">
        <v>147</v>
      </c>
      <c r="AU198" s="198" t="s">
        <v>88</v>
      </c>
      <c r="AY198" s="18" t="s">
        <v>144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86</v>
      </c>
      <c r="BK198" s="199">
        <f>ROUND(I198*H198,2)</f>
        <v>0</v>
      </c>
      <c r="BL198" s="18" t="s">
        <v>230</v>
      </c>
      <c r="BM198" s="198" t="s">
        <v>314</v>
      </c>
    </row>
    <row r="199" spans="1:65" s="12" customFormat="1" ht="22.75" customHeight="1">
      <c r="B199" s="171"/>
      <c r="C199" s="172"/>
      <c r="D199" s="173" t="s">
        <v>77</v>
      </c>
      <c r="E199" s="185" t="s">
        <v>323</v>
      </c>
      <c r="F199" s="185" t="s">
        <v>324</v>
      </c>
      <c r="G199" s="172"/>
      <c r="H199" s="172"/>
      <c r="I199" s="175"/>
      <c r="J199" s="186">
        <f>BK199</f>
        <v>0</v>
      </c>
      <c r="K199" s="172"/>
      <c r="L199" s="177"/>
      <c r="M199" s="178"/>
      <c r="N199" s="179"/>
      <c r="O199" s="179"/>
      <c r="P199" s="180">
        <f>SUM(P200:P217)</f>
        <v>0</v>
      </c>
      <c r="Q199" s="179"/>
      <c r="R199" s="180">
        <f>SUM(R200:R217)</f>
        <v>0.36778140000000004</v>
      </c>
      <c r="S199" s="179"/>
      <c r="T199" s="181">
        <f>SUM(T200:T217)</f>
        <v>0</v>
      </c>
      <c r="AR199" s="182" t="s">
        <v>88</v>
      </c>
      <c r="AT199" s="183" t="s">
        <v>77</v>
      </c>
      <c r="AU199" s="183" t="s">
        <v>86</v>
      </c>
      <c r="AY199" s="182" t="s">
        <v>144</v>
      </c>
      <c r="BK199" s="184">
        <f>SUM(BK200:BK217)</f>
        <v>0</v>
      </c>
    </row>
    <row r="200" spans="1:65" s="2" customFormat="1" ht="22.9" customHeight="1">
      <c r="A200" s="35"/>
      <c r="B200" s="36"/>
      <c r="C200" s="187" t="s">
        <v>292</v>
      </c>
      <c r="D200" s="187" t="s">
        <v>147</v>
      </c>
      <c r="E200" s="188" t="s">
        <v>326</v>
      </c>
      <c r="F200" s="189" t="s">
        <v>327</v>
      </c>
      <c r="G200" s="190" t="s">
        <v>150</v>
      </c>
      <c r="H200" s="191">
        <v>15.452999999999999</v>
      </c>
      <c r="I200" s="192"/>
      <c r="J200" s="193">
        <f>ROUND(I200*H200,2)</f>
        <v>0</v>
      </c>
      <c r="K200" s="189" t="s">
        <v>151</v>
      </c>
      <c r="L200" s="40"/>
      <c r="M200" s="194" t="s">
        <v>1</v>
      </c>
      <c r="N200" s="195" t="s">
        <v>43</v>
      </c>
      <c r="O200" s="72"/>
      <c r="P200" s="196">
        <f>O200*H200</f>
        <v>0</v>
      </c>
      <c r="Q200" s="196">
        <v>2.3800000000000002E-2</v>
      </c>
      <c r="R200" s="196">
        <f>Q200*H200</f>
        <v>0.36778140000000004</v>
      </c>
      <c r="S200" s="196">
        <v>0</v>
      </c>
      <c r="T200" s="19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8" t="s">
        <v>230</v>
      </c>
      <c r="AT200" s="198" t="s">
        <v>147</v>
      </c>
      <c r="AU200" s="198" t="s">
        <v>88</v>
      </c>
      <c r="AY200" s="18" t="s">
        <v>144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8" t="s">
        <v>86</v>
      </c>
      <c r="BK200" s="199">
        <f>ROUND(I200*H200,2)</f>
        <v>0</v>
      </c>
      <c r="BL200" s="18" t="s">
        <v>230</v>
      </c>
      <c r="BM200" s="198" t="s">
        <v>328</v>
      </c>
    </row>
    <row r="201" spans="1:65" s="13" customFormat="1" ht="10">
      <c r="B201" s="200"/>
      <c r="C201" s="201"/>
      <c r="D201" s="202" t="s">
        <v>154</v>
      </c>
      <c r="E201" s="203" t="s">
        <v>1</v>
      </c>
      <c r="F201" s="204" t="s">
        <v>782</v>
      </c>
      <c r="G201" s="201"/>
      <c r="H201" s="203" t="s">
        <v>1</v>
      </c>
      <c r="I201" s="205"/>
      <c r="J201" s="201"/>
      <c r="K201" s="201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154</v>
      </c>
      <c r="AU201" s="210" t="s">
        <v>88</v>
      </c>
      <c r="AV201" s="13" t="s">
        <v>86</v>
      </c>
      <c r="AW201" s="13" t="s">
        <v>34</v>
      </c>
      <c r="AX201" s="13" t="s">
        <v>78</v>
      </c>
      <c r="AY201" s="210" t="s">
        <v>144</v>
      </c>
    </row>
    <row r="202" spans="1:65" s="14" customFormat="1" ht="10">
      <c r="B202" s="211"/>
      <c r="C202" s="212"/>
      <c r="D202" s="202" t="s">
        <v>154</v>
      </c>
      <c r="E202" s="213" t="s">
        <v>1</v>
      </c>
      <c r="F202" s="214" t="s">
        <v>783</v>
      </c>
      <c r="G202" s="212"/>
      <c r="H202" s="215">
        <v>11.817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154</v>
      </c>
      <c r="AU202" s="221" t="s">
        <v>88</v>
      </c>
      <c r="AV202" s="14" t="s">
        <v>88</v>
      </c>
      <c r="AW202" s="14" t="s">
        <v>34</v>
      </c>
      <c r="AX202" s="14" t="s">
        <v>78</v>
      </c>
      <c r="AY202" s="221" t="s">
        <v>144</v>
      </c>
    </row>
    <row r="203" spans="1:65" s="13" customFormat="1" ht="10">
      <c r="B203" s="200"/>
      <c r="C203" s="201"/>
      <c r="D203" s="202" t="s">
        <v>154</v>
      </c>
      <c r="E203" s="203" t="s">
        <v>1</v>
      </c>
      <c r="F203" s="204" t="s">
        <v>784</v>
      </c>
      <c r="G203" s="201"/>
      <c r="H203" s="203" t="s">
        <v>1</v>
      </c>
      <c r="I203" s="205"/>
      <c r="J203" s="201"/>
      <c r="K203" s="201"/>
      <c r="L203" s="206"/>
      <c r="M203" s="207"/>
      <c r="N203" s="208"/>
      <c r="O203" s="208"/>
      <c r="P203" s="208"/>
      <c r="Q203" s="208"/>
      <c r="R203" s="208"/>
      <c r="S203" s="208"/>
      <c r="T203" s="209"/>
      <c r="AT203" s="210" t="s">
        <v>154</v>
      </c>
      <c r="AU203" s="210" t="s">
        <v>88</v>
      </c>
      <c r="AV203" s="13" t="s">
        <v>86</v>
      </c>
      <c r="AW203" s="13" t="s">
        <v>34</v>
      </c>
      <c r="AX203" s="13" t="s">
        <v>78</v>
      </c>
      <c r="AY203" s="210" t="s">
        <v>144</v>
      </c>
    </row>
    <row r="204" spans="1:65" s="14" customFormat="1" ht="10">
      <c r="B204" s="211"/>
      <c r="C204" s="212"/>
      <c r="D204" s="202" t="s">
        <v>154</v>
      </c>
      <c r="E204" s="213" t="s">
        <v>1</v>
      </c>
      <c r="F204" s="214" t="s">
        <v>785</v>
      </c>
      <c r="G204" s="212"/>
      <c r="H204" s="215">
        <v>3.6360000000000001</v>
      </c>
      <c r="I204" s="216"/>
      <c r="J204" s="212"/>
      <c r="K204" s="212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154</v>
      </c>
      <c r="AU204" s="221" t="s">
        <v>88</v>
      </c>
      <c r="AV204" s="14" t="s">
        <v>88</v>
      </c>
      <c r="AW204" s="14" t="s">
        <v>34</v>
      </c>
      <c r="AX204" s="14" t="s">
        <v>78</v>
      </c>
      <c r="AY204" s="221" t="s">
        <v>144</v>
      </c>
    </row>
    <row r="205" spans="1:65" s="15" customFormat="1" ht="10">
      <c r="B205" s="222"/>
      <c r="C205" s="223"/>
      <c r="D205" s="202" t="s">
        <v>154</v>
      </c>
      <c r="E205" s="224" t="s">
        <v>1</v>
      </c>
      <c r="F205" s="225" t="s">
        <v>167</v>
      </c>
      <c r="G205" s="223"/>
      <c r="H205" s="226">
        <v>15.452999999999999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154</v>
      </c>
      <c r="AU205" s="232" t="s">
        <v>88</v>
      </c>
      <c r="AV205" s="15" t="s">
        <v>152</v>
      </c>
      <c r="AW205" s="15" t="s">
        <v>34</v>
      </c>
      <c r="AX205" s="15" t="s">
        <v>86</v>
      </c>
      <c r="AY205" s="232" t="s">
        <v>144</v>
      </c>
    </row>
    <row r="206" spans="1:65" s="2" customFormat="1" ht="22.9" customHeight="1">
      <c r="A206" s="35"/>
      <c r="B206" s="36"/>
      <c r="C206" s="187" t="s">
        <v>296</v>
      </c>
      <c r="D206" s="187" t="s">
        <v>147</v>
      </c>
      <c r="E206" s="188" t="s">
        <v>332</v>
      </c>
      <c r="F206" s="189" t="s">
        <v>333</v>
      </c>
      <c r="G206" s="190" t="s">
        <v>150</v>
      </c>
      <c r="H206" s="191">
        <v>15.452999999999999</v>
      </c>
      <c r="I206" s="192"/>
      <c r="J206" s="193">
        <f>ROUND(I206*H206,2)</f>
        <v>0</v>
      </c>
      <c r="K206" s="189" t="s">
        <v>151</v>
      </c>
      <c r="L206" s="40"/>
      <c r="M206" s="194" t="s">
        <v>1</v>
      </c>
      <c r="N206" s="195" t="s">
        <v>43</v>
      </c>
      <c r="O206" s="72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8" t="s">
        <v>230</v>
      </c>
      <c r="AT206" s="198" t="s">
        <v>147</v>
      </c>
      <c r="AU206" s="198" t="s">
        <v>88</v>
      </c>
      <c r="AY206" s="18" t="s">
        <v>144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8" t="s">
        <v>86</v>
      </c>
      <c r="BK206" s="199">
        <f>ROUND(I206*H206,2)</f>
        <v>0</v>
      </c>
      <c r="BL206" s="18" t="s">
        <v>230</v>
      </c>
      <c r="BM206" s="198" t="s">
        <v>334</v>
      </c>
    </row>
    <row r="207" spans="1:65" s="13" customFormat="1" ht="10">
      <c r="B207" s="200"/>
      <c r="C207" s="201"/>
      <c r="D207" s="202" t="s">
        <v>154</v>
      </c>
      <c r="E207" s="203" t="s">
        <v>1</v>
      </c>
      <c r="F207" s="204" t="s">
        <v>782</v>
      </c>
      <c r="G207" s="201"/>
      <c r="H207" s="203" t="s">
        <v>1</v>
      </c>
      <c r="I207" s="205"/>
      <c r="J207" s="201"/>
      <c r="K207" s="201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154</v>
      </c>
      <c r="AU207" s="210" t="s">
        <v>88</v>
      </c>
      <c r="AV207" s="13" t="s">
        <v>86</v>
      </c>
      <c r="AW207" s="13" t="s">
        <v>34</v>
      </c>
      <c r="AX207" s="13" t="s">
        <v>78</v>
      </c>
      <c r="AY207" s="210" t="s">
        <v>144</v>
      </c>
    </row>
    <row r="208" spans="1:65" s="14" customFormat="1" ht="10">
      <c r="B208" s="211"/>
      <c r="C208" s="212"/>
      <c r="D208" s="202" t="s">
        <v>154</v>
      </c>
      <c r="E208" s="213" t="s">
        <v>1</v>
      </c>
      <c r="F208" s="214" t="s">
        <v>783</v>
      </c>
      <c r="G208" s="212"/>
      <c r="H208" s="215">
        <v>11.817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154</v>
      </c>
      <c r="AU208" s="221" t="s">
        <v>88</v>
      </c>
      <c r="AV208" s="14" t="s">
        <v>88</v>
      </c>
      <c r="AW208" s="14" t="s">
        <v>34</v>
      </c>
      <c r="AX208" s="14" t="s">
        <v>78</v>
      </c>
      <c r="AY208" s="221" t="s">
        <v>144</v>
      </c>
    </row>
    <row r="209" spans="1:65" s="13" customFormat="1" ht="10">
      <c r="B209" s="200"/>
      <c r="C209" s="201"/>
      <c r="D209" s="202" t="s">
        <v>154</v>
      </c>
      <c r="E209" s="203" t="s">
        <v>1</v>
      </c>
      <c r="F209" s="204" t="s">
        <v>784</v>
      </c>
      <c r="G209" s="201"/>
      <c r="H209" s="203" t="s">
        <v>1</v>
      </c>
      <c r="I209" s="205"/>
      <c r="J209" s="201"/>
      <c r="K209" s="201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154</v>
      </c>
      <c r="AU209" s="210" t="s">
        <v>88</v>
      </c>
      <c r="AV209" s="13" t="s">
        <v>86</v>
      </c>
      <c r="AW209" s="13" t="s">
        <v>34</v>
      </c>
      <c r="AX209" s="13" t="s">
        <v>78</v>
      </c>
      <c r="AY209" s="210" t="s">
        <v>144</v>
      </c>
    </row>
    <row r="210" spans="1:65" s="14" customFormat="1" ht="10">
      <c r="B210" s="211"/>
      <c r="C210" s="212"/>
      <c r="D210" s="202" t="s">
        <v>154</v>
      </c>
      <c r="E210" s="213" t="s">
        <v>1</v>
      </c>
      <c r="F210" s="214" t="s">
        <v>785</v>
      </c>
      <c r="G210" s="212"/>
      <c r="H210" s="215">
        <v>3.6360000000000001</v>
      </c>
      <c r="I210" s="216"/>
      <c r="J210" s="212"/>
      <c r="K210" s="212"/>
      <c r="L210" s="217"/>
      <c r="M210" s="218"/>
      <c r="N210" s="219"/>
      <c r="O210" s="219"/>
      <c r="P210" s="219"/>
      <c r="Q210" s="219"/>
      <c r="R210" s="219"/>
      <c r="S210" s="219"/>
      <c r="T210" s="220"/>
      <c r="AT210" s="221" t="s">
        <v>154</v>
      </c>
      <c r="AU210" s="221" t="s">
        <v>88</v>
      </c>
      <c r="AV210" s="14" t="s">
        <v>88</v>
      </c>
      <c r="AW210" s="14" t="s">
        <v>34</v>
      </c>
      <c r="AX210" s="14" t="s">
        <v>78</v>
      </c>
      <c r="AY210" s="221" t="s">
        <v>144</v>
      </c>
    </row>
    <row r="211" spans="1:65" s="15" customFormat="1" ht="10">
      <c r="B211" s="222"/>
      <c r="C211" s="223"/>
      <c r="D211" s="202" t="s">
        <v>154</v>
      </c>
      <c r="E211" s="224" t="s">
        <v>1</v>
      </c>
      <c r="F211" s="225" t="s">
        <v>167</v>
      </c>
      <c r="G211" s="223"/>
      <c r="H211" s="226">
        <v>15.452999999999999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154</v>
      </c>
      <c r="AU211" s="232" t="s">
        <v>88</v>
      </c>
      <c r="AV211" s="15" t="s">
        <v>152</v>
      </c>
      <c r="AW211" s="15" t="s">
        <v>34</v>
      </c>
      <c r="AX211" s="15" t="s">
        <v>86</v>
      </c>
      <c r="AY211" s="232" t="s">
        <v>144</v>
      </c>
    </row>
    <row r="212" spans="1:65" s="2" customFormat="1" ht="14.5" customHeight="1">
      <c r="A212" s="35"/>
      <c r="B212" s="36"/>
      <c r="C212" s="187" t="s">
        <v>300</v>
      </c>
      <c r="D212" s="187" t="s">
        <v>147</v>
      </c>
      <c r="E212" s="188" t="s">
        <v>336</v>
      </c>
      <c r="F212" s="189" t="s">
        <v>337</v>
      </c>
      <c r="G212" s="190" t="s">
        <v>189</v>
      </c>
      <c r="H212" s="191">
        <v>4</v>
      </c>
      <c r="I212" s="192"/>
      <c r="J212" s="193">
        <f t="shared" ref="J212:J217" si="0">ROUND(I212*H212,2)</f>
        <v>0</v>
      </c>
      <c r="K212" s="189" t="s">
        <v>151</v>
      </c>
      <c r="L212" s="40"/>
      <c r="M212" s="194" t="s">
        <v>1</v>
      </c>
      <c r="N212" s="195" t="s">
        <v>43</v>
      </c>
      <c r="O212" s="72"/>
      <c r="P212" s="196">
        <f t="shared" ref="P212:P217" si="1">O212*H212</f>
        <v>0</v>
      </c>
      <c r="Q212" s="196">
        <v>0</v>
      </c>
      <c r="R212" s="196">
        <f t="shared" ref="R212:R217" si="2">Q212*H212</f>
        <v>0</v>
      </c>
      <c r="S212" s="196">
        <v>0</v>
      </c>
      <c r="T212" s="197">
        <f t="shared" ref="T212:T217" si="3"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8" t="s">
        <v>230</v>
      </c>
      <c r="AT212" s="198" t="s">
        <v>147</v>
      </c>
      <c r="AU212" s="198" t="s">
        <v>88</v>
      </c>
      <c r="AY212" s="18" t="s">
        <v>144</v>
      </c>
      <c r="BE212" s="199">
        <f t="shared" ref="BE212:BE217" si="4">IF(N212="základní",J212,0)</f>
        <v>0</v>
      </c>
      <c r="BF212" s="199">
        <f t="shared" ref="BF212:BF217" si="5">IF(N212="snížená",J212,0)</f>
        <v>0</v>
      </c>
      <c r="BG212" s="199">
        <f t="shared" ref="BG212:BG217" si="6">IF(N212="zákl. přenesená",J212,0)</f>
        <v>0</v>
      </c>
      <c r="BH212" s="199">
        <f t="shared" ref="BH212:BH217" si="7">IF(N212="sníž. přenesená",J212,0)</f>
        <v>0</v>
      </c>
      <c r="BI212" s="199">
        <f t="shared" ref="BI212:BI217" si="8">IF(N212="nulová",J212,0)</f>
        <v>0</v>
      </c>
      <c r="BJ212" s="18" t="s">
        <v>86</v>
      </c>
      <c r="BK212" s="199">
        <f t="shared" ref="BK212:BK217" si="9">ROUND(I212*H212,2)</f>
        <v>0</v>
      </c>
      <c r="BL212" s="18" t="s">
        <v>230</v>
      </c>
      <c r="BM212" s="198" t="s">
        <v>338</v>
      </c>
    </row>
    <row r="213" spans="1:65" s="2" customFormat="1" ht="14.5" customHeight="1">
      <c r="A213" s="35"/>
      <c r="B213" s="36"/>
      <c r="C213" s="187" t="s">
        <v>304</v>
      </c>
      <c r="D213" s="187" t="s">
        <v>147</v>
      </c>
      <c r="E213" s="188" t="s">
        <v>340</v>
      </c>
      <c r="F213" s="189" t="s">
        <v>341</v>
      </c>
      <c r="G213" s="190" t="s">
        <v>150</v>
      </c>
      <c r="H213" s="191">
        <v>15</v>
      </c>
      <c r="I213" s="192"/>
      <c r="J213" s="193">
        <f t="shared" si="0"/>
        <v>0</v>
      </c>
      <c r="K213" s="189" t="s">
        <v>151</v>
      </c>
      <c r="L213" s="40"/>
      <c r="M213" s="194" t="s">
        <v>1</v>
      </c>
      <c r="N213" s="195" t="s">
        <v>43</v>
      </c>
      <c r="O213" s="72"/>
      <c r="P213" s="196">
        <f t="shared" si="1"/>
        <v>0</v>
      </c>
      <c r="Q213" s="196">
        <v>0</v>
      </c>
      <c r="R213" s="196">
        <f t="shared" si="2"/>
        <v>0</v>
      </c>
      <c r="S213" s="196">
        <v>0</v>
      </c>
      <c r="T213" s="197">
        <f t="shared" si="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8" t="s">
        <v>230</v>
      </c>
      <c r="AT213" s="198" t="s">
        <v>147</v>
      </c>
      <c r="AU213" s="198" t="s">
        <v>88</v>
      </c>
      <c r="AY213" s="18" t="s">
        <v>144</v>
      </c>
      <c r="BE213" s="199">
        <f t="shared" si="4"/>
        <v>0</v>
      </c>
      <c r="BF213" s="199">
        <f t="shared" si="5"/>
        <v>0</v>
      </c>
      <c r="BG213" s="199">
        <f t="shared" si="6"/>
        <v>0</v>
      </c>
      <c r="BH213" s="199">
        <f t="shared" si="7"/>
        <v>0</v>
      </c>
      <c r="BI213" s="199">
        <f t="shared" si="8"/>
        <v>0</v>
      </c>
      <c r="BJ213" s="18" t="s">
        <v>86</v>
      </c>
      <c r="BK213" s="199">
        <f t="shared" si="9"/>
        <v>0</v>
      </c>
      <c r="BL213" s="18" t="s">
        <v>230</v>
      </c>
      <c r="BM213" s="198" t="s">
        <v>342</v>
      </c>
    </row>
    <row r="214" spans="1:65" s="2" customFormat="1" ht="20.5" customHeight="1">
      <c r="A214" s="35"/>
      <c r="B214" s="36"/>
      <c r="C214" s="187" t="s">
        <v>290</v>
      </c>
      <c r="D214" s="187" t="s">
        <v>147</v>
      </c>
      <c r="E214" s="188" t="s">
        <v>344</v>
      </c>
      <c r="F214" s="189" t="s">
        <v>345</v>
      </c>
      <c r="G214" s="190" t="s">
        <v>150</v>
      </c>
      <c r="H214" s="191">
        <v>15.452999999999999</v>
      </c>
      <c r="I214" s="192"/>
      <c r="J214" s="193">
        <f t="shared" si="0"/>
        <v>0</v>
      </c>
      <c r="K214" s="189" t="s">
        <v>151</v>
      </c>
      <c r="L214" s="40"/>
      <c r="M214" s="194" t="s">
        <v>1</v>
      </c>
      <c r="N214" s="195" t="s">
        <v>43</v>
      </c>
      <c r="O214" s="72"/>
      <c r="P214" s="196">
        <f t="shared" si="1"/>
        <v>0</v>
      </c>
      <c r="Q214" s="196">
        <v>0</v>
      </c>
      <c r="R214" s="196">
        <f t="shared" si="2"/>
        <v>0</v>
      </c>
      <c r="S214" s="196">
        <v>0</v>
      </c>
      <c r="T214" s="197">
        <f t="shared" si="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8" t="s">
        <v>230</v>
      </c>
      <c r="AT214" s="198" t="s">
        <v>147</v>
      </c>
      <c r="AU214" s="198" t="s">
        <v>88</v>
      </c>
      <c r="AY214" s="18" t="s">
        <v>144</v>
      </c>
      <c r="BE214" s="199">
        <f t="shared" si="4"/>
        <v>0</v>
      </c>
      <c r="BF214" s="199">
        <f t="shared" si="5"/>
        <v>0</v>
      </c>
      <c r="BG214" s="199">
        <f t="shared" si="6"/>
        <v>0</v>
      </c>
      <c r="BH214" s="199">
        <f t="shared" si="7"/>
        <v>0</v>
      </c>
      <c r="BI214" s="199">
        <f t="shared" si="8"/>
        <v>0</v>
      </c>
      <c r="BJ214" s="18" t="s">
        <v>86</v>
      </c>
      <c r="BK214" s="199">
        <f t="shared" si="9"/>
        <v>0</v>
      </c>
      <c r="BL214" s="18" t="s">
        <v>230</v>
      </c>
      <c r="BM214" s="198" t="s">
        <v>346</v>
      </c>
    </row>
    <row r="215" spans="1:65" s="2" customFormat="1" ht="14.5" customHeight="1">
      <c r="A215" s="35"/>
      <c r="B215" s="36"/>
      <c r="C215" s="187" t="s">
        <v>311</v>
      </c>
      <c r="D215" s="187" t="s">
        <v>147</v>
      </c>
      <c r="E215" s="188" t="s">
        <v>348</v>
      </c>
      <c r="F215" s="189" t="s">
        <v>349</v>
      </c>
      <c r="G215" s="190" t="s">
        <v>150</v>
      </c>
      <c r="H215" s="191">
        <v>15</v>
      </c>
      <c r="I215" s="192"/>
      <c r="J215" s="193">
        <f t="shared" si="0"/>
        <v>0</v>
      </c>
      <c r="K215" s="189" t="s">
        <v>151</v>
      </c>
      <c r="L215" s="40"/>
      <c r="M215" s="194" t="s">
        <v>1</v>
      </c>
      <c r="N215" s="195" t="s">
        <v>43</v>
      </c>
      <c r="O215" s="72"/>
      <c r="P215" s="196">
        <f t="shared" si="1"/>
        <v>0</v>
      </c>
      <c r="Q215" s="196">
        <v>0</v>
      </c>
      <c r="R215" s="196">
        <f t="shared" si="2"/>
        <v>0</v>
      </c>
      <c r="S215" s="196">
        <v>0</v>
      </c>
      <c r="T215" s="197">
        <f t="shared" si="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8" t="s">
        <v>230</v>
      </c>
      <c r="AT215" s="198" t="s">
        <v>147</v>
      </c>
      <c r="AU215" s="198" t="s">
        <v>88</v>
      </c>
      <c r="AY215" s="18" t="s">
        <v>144</v>
      </c>
      <c r="BE215" s="199">
        <f t="shared" si="4"/>
        <v>0</v>
      </c>
      <c r="BF215" s="199">
        <f t="shared" si="5"/>
        <v>0</v>
      </c>
      <c r="BG215" s="199">
        <f t="shared" si="6"/>
        <v>0</v>
      </c>
      <c r="BH215" s="199">
        <f t="shared" si="7"/>
        <v>0</v>
      </c>
      <c r="BI215" s="199">
        <f t="shared" si="8"/>
        <v>0</v>
      </c>
      <c r="BJ215" s="18" t="s">
        <v>86</v>
      </c>
      <c r="BK215" s="199">
        <f t="shared" si="9"/>
        <v>0</v>
      </c>
      <c r="BL215" s="18" t="s">
        <v>230</v>
      </c>
      <c r="BM215" s="198" t="s">
        <v>350</v>
      </c>
    </row>
    <row r="216" spans="1:65" s="2" customFormat="1" ht="22.9" customHeight="1">
      <c r="A216" s="35"/>
      <c r="B216" s="36"/>
      <c r="C216" s="187" t="s">
        <v>315</v>
      </c>
      <c r="D216" s="187" t="s">
        <v>147</v>
      </c>
      <c r="E216" s="188" t="s">
        <v>677</v>
      </c>
      <c r="F216" s="189" t="s">
        <v>678</v>
      </c>
      <c r="G216" s="190" t="s">
        <v>245</v>
      </c>
      <c r="H216" s="191">
        <v>0.36799999999999999</v>
      </c>
      <c r="I216" s="192"/>
      <c r="J216" s="193">
        <f t="shared" si="0"/>
        <v>0</v>
      </c>
      <c r="K216" s="189" t="s">
        <v>151</v>
      </c>
      <c r="L216" s="40"/>
      <c r="M216" s="194" t="s">
        <v>1</v>
      </c>
      <c r="N216" s="195" t="s">
        <v>43</v>
      </c>
      <c r="O216" s="72"/>
      <c r="P216" s="196">
        <f t="shared" si="1"/>
        <v>0</v>
      </c>
      <c r="Q216" s="196">
        <v>0</v>
      </c>
      <c r="R216" s="196">
        <f t="shared" si="2"/>
        <v>0</v>
      </c>
      <c r="S216" s="196">
        <v>0</v>
      </c>
      <c r="T216" s="197">
        <f t="shared" si="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8" t="s">
        <v>230</v>
      </c>
      <c r="AT216" s="198" t="s">
        <v>147</v>
      </c>
      <c r="AU216" s="198" t="s">
        <v>88</v>
      </c>
      <c r="AY216" s="18" t="s">
        <v>144</v>
      </c>
      <c r="BE216" s="199">
        <f t="shared" si="4"/>
        <v>0</v>
      </c>
      <c r="BF216" s="199">
        <f t="shared" si="5"/>
        <v>0</v>
      </c>
      <c r="BG216" s="199">
        <f t="shared" si="6"/>
        <v>0</v>
      </c>
      <c r="BH216" s="199">
        <f t="shared" si="7"/>
        <v>0</v>
      </c>
      <c r="BI216" s="199">
        <f t="shared" si="8"/>
        <v>0</v>
      </c>
      <c r="BJ216" s="18" t="s">
        <v>86</v>
      </c>
      <c r="BK216" s="199">
        <f t="shared" si="9"/>
        <v>0</v>
      </c>
      <c r="BL216" s="18" t="s">
        <v>230</v>
      </c>
      <c r="BM216" s="198" t="s">
        <v>354</v>
      </c>
    </row>
    <row r="217" spans="1:65" s="2" customFormat="1" ht="22.9" customHeight="1">
      <c r="A217" s="35"/>
      <c r="B217" s="36"/>
      <c r="C217" s="187" t="s">
        <v>319</v>
      </c>
      <c r="D217" s="187" t="s">
        <v>147</v>
      </c>
      <c r="E217" s="188" t="s">
        <v>356</v>
      </c>
      <c r="F217" s="189" t="s">
        <v>357</v>
      </c>
      <c r="G217" s="190" t="s">
        <v>245</v>
      </c>
      <c r="H217" s="191">
        <v>0.36799999999999999</v>
      </c>
      <c r="I217" s="192"/>
      <c r="J217" s="193">
        <f t="shared" si="0"/>
        <v>0</v>
      </c>
      <c r="K217" s="189" t="s">
        <v>151</v>
      </c>
      <c r="L217" s="40"/>
      <c r="M217" s="194" t="s">
        <v>1</v>
      </c>
      <c r="N217" s="195" t="s">
        <v>43</v>
      </c>
      <c r="O217" s="72"/>
      <c r="P217" s="196">
        <f t="shared" si="1"/>
        <v>0</v>
      </c>
      <c r="Q217" s="196">
        <v>0</v>
      </c>
      <c r="R217" s="196">
        <f t="shared" si="2"/>
        <v>0</v>
      </c>
      <c r="S217" s="196">
        <v>0</v>
      </c>
      <c r="T217" s="197">
        <f t="shared" si="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8" t="s">
        <v>230</v>
      </c>
      <c r="AT217" s="198" t="s">
        <v>147</v>
      </c>
      <c r="AU217" s="198" t="s">
        <v>88</v>
      </c>
      <c r="AY217" s="18" t="s">
        <v>144</v>
      </c>
      <c r="BE217" s="199">
        <f t="shared" si="4"/>
        <v>0</v>
      </c>
      <c r="BF217" s="199">
        <f t="shared" si="5"/>
        <v>0</v>
      </c>
      <c r="BG217" s="199">
        <f t="shared" si="6"/>
        <v>0</v>
      </c>
      <c r="BH217" s="199">
        <f t="shared" si="7"/>
        <v>0</v>
      </c>
      <c r="BI217" s="199">
        <f t="shared" si="8"/>
        <v>0</v>
      </c>
      <c r="BJ217" s="18" t="s">
        <v>86</v>
      </c>
      <c r="BK217" s="199">
        <f t="shared" si="9"/>
        <v>0</v>
      </c>
      <c r="BL217" s="18" t="s">
        <v>230</v>
      </c>
      <c r="BM217" s="198" t="s">
        <v>358</v>
      </c>
    </row>
    <row r="218" spans="1:65" s="12" customFormat="1" ht="22.75" customHeight="1">
      <c r="B218" s="171"/>
      <c r="C218" s="172"/>
      <c r="D218" s="173" t="s">
        <v>77</v>
      </c>
      <c r="E218" s="185" t="s">
        <v>359</v>
      </c>
      <c r="F218" s="185" t="s">
        <v>360</v>
      </c>
      <c r="G218" s="172"/>
      <c r="H218" s="172"/>
      <c r="I218" s="175"/>
      <c r="J218" s="186">
        <f>BK218</f>
        <v>0</v>
      </c>
      <c r="K218" s="172"/>
      <c r="L218" s="177"/>
      <c r="M218" s="178"/>
      <c r="N218" s="179"/>
      <c r="O218" s="179"/>
      <c r="P218" s="180">
        <f>SUM(P219:P228)</f>
        <v>0</v>
      </c>
      <c r="Q218" s="179"/>
      <c r="R218" s="180">
        <f>SUM(R219:R228)</f>
        <v>0.141237</v>
      </c>
      <c r="S218" s="179"/>
      <c r="T218" s="181">
        <f>SUM(T219:T228)</f>
        <v>0</v>
      </c>
      <c r="AR218" s="182" t="s">
        <v>88</v>
      </c>
      <c r="AT218" s="183" t="s">
        <v>77</v>
      </c>
      <c r="AU218" s="183" t="s">
        <v>86</v>
      </c>
      <c r="AY218" s="182" t="s">
        <v>144</v>
      </c>
      <c r="BK218" s="184">
        <f>SUM(BK219:BK228)</f>
        <v>0</v>
      </c>
    </row>
    <row r="219" spans="1:65" s="2" customFormat="1" ht="62.5" customHeight="1">
      <c r="A219" s="35"/>
      <c r="B219" s="36"/>
      <c r="C219" s="187" t="s">
        <v>325</v>
      </c>
      <c r="D219" s="187" t="s">
        <v>147</v>
      </c>
      <c r="E219" s="188" t="s">
        <v>362</v>
      </c>
      <c r="F219" s="189" t="s">
        <v>363</v>
      </c>
      <c r="G219" s="190" t="s">
        <v>150</v>
      </c>
      <c r="H219" s="191">
        <v>28.5</v>
      </c>
      <c r="I219" s="192"/>
      <c r="J219" s="193">
        <f>ROUND(I219*H219,2)</f>
        <v>0</v>
      </c>
      <c r="K219" s="189" t="s">
        <v>1</v>
      </c>
      <c r="L219" s="40"/>
      <c r="M219" s="194" t="s">
        <v>1</v>
      </c>
      <c r="N219" s="195" t="s">
        <v>43</v>
      </c>
      <c r="O219" s="72"/>
      <c r="P219" s="196">
        <f>O219*H219</f>
        <v>0</v>
      </c>
      <c r="Q219" s="196">
        <v>3.6900000000000001E-3</v>
      </c>
      <c r="R219" s="196">
        <f>Q219*H219</f>
        <v>0.10516500000000001</v>
      </c>
      <c r="S219" s="196">
        <v>0</v>
      </c>
      <c r="T219" s="19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8" t="s">
        <v>230</v>
      </c>
      <c r="AT219" s="198" t="s">
        <v>147</v>
      </c>
      <c r="AU219" s="198" t="s">
        <v>88</v>
      </c>
      <c r="AY219" s="18" t="s">
        <v>144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8" t="s">
        <v>86</v>
      </c>
      <c r="BK219" s="199">
        <f>ROUND(I219*H219,2)</f>
        <v>0</v>
      </c>
      <c r="BL219" s="18" t="s">
        <v>230</v>
      </c>
      <c r="BM219" s="198" t="s">
        <v>786</v>
      </c>
    </row>
    <row r="220" spans="1:65" s="13" customFormat="1" ht="10">
      <c r="B220" s="200"/>
      <c r="C220" s="201"/>
      <c r="D220" s="202" t="s">
        <v>154</v>
      </c>
      <c r="E220" s="203" t="s">
        <v>1</v>
      </c>
      <c r="F220" s="204" t="s">
        <v>365</v>
      </c>
      <c r="G220" s="201"/>
      <c r="H220" s="203" t="s">
        <v>1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154</v>
      </c>
      <c r="AU220" s="210" t="s">
        <v>88</v>
      </c>
      <c r="AV220" s="13" t="s">
        <v>86</v>
      </c>
      <c r="AW220" s="13" t="s">
        <v>34</v>
      </c>
      <c r="AX220" s="13" t="s">
        <v>78</v>
      </c>
      <c r="AY220" s="210" t="s">
        <v>144</v>
      </c>
    </row>
    <row r="221" spans="1:65" s="13" customFormat="1" ht="10">
      <c r="B221" s="200"/>
      <c r="C221" s="201"/>
      <c r="D221" s="202" t="s">
        <v>154</v>
      </c>
      <c r="E221" s="203" t="s">
        <v>1</v>
      </c>
      <c r="F221" s="204" t="s">
        <v>366</v>
      </c>
      <c r="G221" s="201"/>
      <c r="H221" s="203" t="s">
        <v>1</v>
      </c>
      <c r="I221" s="205"/>
      <c r="J221" s="201"/>
      <c r="K221" s="201"/>
      <c r="L221" s="206"/>
      <c r="M221" s="207"/>
      <c r="N221" s="208"/>
      <c r="O221" s="208"/>
      <c r="P221" s="208"/>
      <c r="Q221" s="208"/>
      <c r="R221" s="208"/>
      <c r="S221" s="208"/>
      <c r="T221" s="209"/>
      <c r="AT221" s="210" t="s">
        <v>154</v>
      </c>
      <c r="AU221" s="210" t="s">
        <v>88</v>
      </c>
      <c r="AV221" s="13" t="s">
        <v>86</v>
      </c>
      <c r="AW221" s="13" t="s">
        <v>34</v>
      </c>
      <c r="AX221" s="13" t="s">
        <v>78</v>
      </c>
      <c r="AY221" s="210" t="s">
        <v>144</v>
      </c>
    </row>
    <row r="222" spans="1:65" s="14" customFormat="1" ht="10">
      <c r="B222" s="211"/>
      <c r="C222" s="212"/>
      <c r="D222" s="202" t="s">
        <v>154</v>
      </c>
      <c r="E222" s="213" t="s">
        <v>1</v>
      </c>
      <c r="F222" s="214" t="s">
        <v>787</v>
      </c>
      <c r="G222" s="212"/>
      <c r="H222" s="215">
        <v>28.5</v>
      </c>
      <c r="I222" s="216"/>
      <c r="J222" s="212"/>
      <c r="K222" s="212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154</v>
      </c>
      <c r="AU222" s="221" t="s">
        <v>88</v>
      </c>
      <c r="AV222" s="14" t="s">
        <v>88</v>
      </c>
      <c r="AW222" s="14" t="s">
        <v>34</v>
      </c>
      <c r="AX222" s="14" t="s">
        <v>86</v>
      </c>
      <c r="AY222" s="221" t="s">
        <v>144</v>
      </c>
    </row>
    <row r="223" spans="1:65" s="2" customFormat="1" ht="62.5" customHeight="1">
      <c r="A223" s="35"/>
      <c r="B223" s="36"/>
      <c r="C223" s="187" t="s">
        <v>331</v>
      </c>
      <c r="D223" s="187" t="s">
        <v>147</v>
      </c>
      <c r="E223" s="188" t="s">
        <v>369</v>
      </c>
      <c r="F223" s="189" t="s">
        <v>370</v>
      </c>
      <c r="G223" s="190" t="s">
        <v>150</v>
      </c>
      <c r="H223" s="191">
        <v>10.8</v>
      </c>
      <c r="I223" s="192"/>
      <c r="J223" s="193">
        <f>ROUND(I223*H223,2)</f>
        <v>0</v>
      </c>
      <c r="K223" s="189" t="s">
        <v>1</v>
      </c>
      <c r="L223" s="40"/>
      <c r="M223" s="194" t="s">
        <v>1</v>
      </c>
      <c r="N223" s="195" t="s">
        <v>43</v>
      </c>
      <c r="O223" s="72"/>
      <c r="P223" s="196">
        <f>O223*H223</f>
        <v>0</v>
      </c>
      <c r="Q223" s="196">
        <v>3.3400000000000001E-3</v>
      </c>
      <c r="R223" s="196">
        <f>Q223*H223</f>
        <v>3.6072E-2</v>
      </c>
      <c r="S223" s="196">
        <v>0</v>
      </c>
      <c r="T223" s="19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8" t="s">
        <v>230</v>
      </c>
      <c r="AT223" s="198" t="s">
        <v>147</v>
      </c>
      <c r="AU223" s="198" t="s">
        <v>88</v>
      </c>
      <c r="AY223" s="18" t="s">
        <v>144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8" t="s">
        <v>86</v>
      </c>
      <c r="BK223" s="199">
        <f>ROUND(I223*H223,2)</f>
        <v>0</v>
      </c>
      <c r="BL223" s="18" t="s">
        <v>230</v>
      </c>
      <c r="BM223" s="198" t="s">
        <v>788</v>
      </c>
    </row>
    <row r="224" spans="1:65" s="13" customFormat="1" ht="10">
      <c r="B224" s="200"/>
      <c r="C224" s="201"/>
      <c r="D224" s="202" t="s">
        <v>154</v>
      </c>
      <c r="E224" s="203" t="s">
        <v>1</v>
      </c>
      <c r="F224" s="204" t="s">
        <v>365</v>
      </c>
      <c r="G224" s="201"/>
      <c r="H224" s="203" t="s">
        <v>1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154</v>
      </c>
      <c r="AU224" s="210" t="s">
        <v>88</v>
      </c>
      <c r="AV224" s="13" t="s">
        <v>86</v>
      </c>
      <c r="AW224" s="13" t="s">
        <v>34</v>
      </c>
      <c r="AX224" s="13" t="s">
        <v>78</v>
      </c>
      <c r="AY224" s="210" t="s">
        <v>144</v>
      </c>
    </row>
    <row r="225" spans="1:65" s="13" customFormat="1" ht="10">
      <c r="B225" s="200"/>
      <c r="C225" s="201"/>
      <c r="D225" s="202" t="s">
        <v>154</v>
      </c>
      <c r="E225" s="203" t="s">
        <v>1</v>
      </c>
      <c r="F225" s="204" t="s">
        <v>372</v>
      </c>
      <c r="G225" s="201"/>
      <c r="H225" s="203" t="s">
        <v>1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154</v>
      </c>
      <c r="AU225" s="210" t="s">
        <v>88</v>
      </c>
      <c r="AV225" s="13" t="s">
        <v>86</v>
      </c>
      <c r="AW225" s="13" t="s">
        <v>34</v>
      </c>
      <c r="AX225" s="13" t="s">
        <v>78</v>
      </c>
      <c r="AY225" s="210" t="s">
        <v>144</v>
      </c>
    </row>
    <row r="226" spans="1:65" s="14" customFormat="1" ht="10">
      <c r="B226" s="211"/>
      <c r="C226" s="212"/>
      <c r="D226" s="202" t="s">
        <v>154</v>
      </c>
      <c r="E226" s="213" t="s">
        <v>1</v>
      </c>
      <c r="F226" s="214" t="s">
        <v>789</v>
      </c>
      <c r="G226" s="212"/>
      <c r="H226" s="215">
        <v>10.8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154</v>
      </c>
      <c r="AU226" s="221" t="s">
        <v>88</v>
      </c>
      <c r="AV226" s="14" t="s">
        <v>88</v>
      </c>
      <c r="AW226" s="14" t="s">
        <v>34</v>
      </c>
      <c r="AX226" s="14" t="s">
        <v>86</v>
      </c>
      <c r="AY226" s="221" t="s">
        <v>144</v>
      </c>
    </row>
    <row r="227" spans="1:65" s="2" customFormat="1" ht="22.9" customHeight="1">
      <c r="A227" s="35"/>
      <c r="B227" s="36"/>
      <c r="C227" s="187" t="s">
        <v>335</v>
      </c>
      <c r="D227" s="187" t="s">
        <v>147</v>
      </c>
      <c r="E227" s="188" t="s">
        <v>683</v>
      </c>
      <c r="F227" s="189" t="s">
        <v>684</v>
      </c>
      <c r="G227" s="190" t="s">
        <v>245</v>
      </c>
      <c r="H227" s="191">
        <v>0.14099999999999999</v>
      </c>
      <c r="I227" s="192"/>
      <c r="J227" s="193">
        <f>ROUND(I227*H227,2)</f>
        <v>0</v>
      </c>
      <c r="K227" s="189" t="s">
        <v>151</v>
      </c>
      <c r="L227" s="40"/>
      <c r="M227" s="194" t="s">
        <v>1</v>
      </c>
      <c r="N227" s="195" t="s">
        <v>43</v>
      </c>
      <c r="O227" s="72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8" t="s">
        <v>230</v>
      </c>
      <c r="AT227" s="198" t="s">
        <v>147</v>
      </c>
      <c r="AU227" s="198" t="s">
        <v>88</v>
      </c>
      <c r="AY227" s="18" t="s">
        <v>144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8" t="s">
        <v>86</v>
      </c>
      <c r="BK227" s="199">
        <f>ROUND(I227*H227,2)</f>
        <v>0</v>
      </c>
      <c r="BL227" s="18" t="s">
        <v>230</v>
      </c>
      <c r="BM227" s="198" t="s">
        <v>377</v>
      </c>
    </row>
    <row r="228" spans="1:65" s="2" customFormat="1" ht="22.9" customHeight="1">
      <c r="A228" s="35"/>
      <c r="B228" s="36"/>
      <c r="C228" s="187" t="s">
        <v>339</v>
      </c>
      <c r="D228" s="187" t="s">
        <v>147</v>
      </c>
      <c r="E228" s="188" t="s">
        <v>379</v>
      </c>
      <c r="F228" s="189" t="s">
        <v>380</v>
      </c>
      <c r="G228" s="190" t="s">
        <v>245</v>
      </c>
      <c r="H228" s="191">
        <v>0.14099999999999999</v>
      </c>
      <c r="I228" s="192"/>
      <c r="J228" s="193">
        <f>ROUND(I228*H228,2)</f>
        <v>0</v>
      </c>
      <c r="K228" s="189" t="s">
        <v>151</v>
      </c>
      <c r="L228" s="40"/>
      <c r="M228" s="194" t="s">
        <v>1</v>
      </c>
      <c r="N228" s="195" t="s">
        <v>43</v>
      </c>
      <c r="O228" s="72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8" t="s">
        <v>230</v>
      </c>
      <c r="AT228" s="198" t="s">
        <v>147</v>
      </c>
      <c r="AU228" s="198" t="s">
        <v>88</v>
      </c>
      <c r="AY228" s="18" t="s">
        <v>144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8" t="s">
        <v>86</v>
      </c>
      <c r="BK228" s="199">
        <f>ROUND(I228*H228,2)</f>
        <v>0</v>
      </c>
      <c r="BL228" s="18" t="s">
        <v>230</v>
      </c>
      <c r="BM228" s="198" t="s">
        <v>381</v>
      </c>
    </row>
    <row r="229" spans="1:65" s="12" customFormat="1" ht="22.75" customHeight="1">
      <c r="B229" s="171"/>
      <c r="C229" s="172"/>
      <c r="D229" s="173" t="s">
        <v>77</v>
      </c>
      <c r="E229" s="185" t="s">
        <v>382</v>
      </c>
      <c r="F229" s="185" t="s">
        <v>383</v>
      </c>
      <c r="G229" s="172"/>
      <c r="H229" s="172"/>
      <c r="I229" s="175"/>
      <c r="J229" s="186">
        <f>BK229</f>
        <v>0</v>
      </c>
      <c r="K229" s="172"/>
      <c r="L229" s="177"/>
      <c r="M229" s="178"/>
      <c r="N229" s="179"/>
      <c r="O229" s="179"/>
      <c r="P229" s="180">
        <f>SUM(P230:P245)</f>
        <v>0</v>
      </c>
      <c r="Q229" s="179"/>
      <c r="R229" s="180">
        <f>SUM(R230:R245)</f>
        <v>2.9259999999999998E-2</v>
      </c>
      <c r="S229" s="179"/>
      <c r="T229" s="181">
        <f>SUM(T230:T245)</f>
        <v>4.9299999999999997E-2</v>
      </c>
      <c r="AR229" s="182" t="s">
        <v>88</v>
      </c>
      <c r="AT229" s="183" t="s">
        <v>77</v>
      </c>
      <c r="AU229" s="183" t="s">
        <v>86</v>
      </c>
      <c r="AY229" s="182" t="s">
        <v>144</v>
      </c>
      <c r="BK229" s="184">
        <f>SUM(BK230:BK245)</f>
        <v>0</v>
      </c>
    </row>
    <row r="230" spans="1:65" s="2" customFormat="1" ht="22.9" customHeight="1">
      <c r="A230" s="35"/>
      <c r="B230" s="36"/>
      <c r="C230" s="187" t="s">
        <v>343</v>
      </c>
      <c r="D230" s="187" t="s">
        <v>147</v>
      </c>
      <c r="E230" s="188" t="s">
        <v>385</v>
      </c>
      <c r="F230" s="189" t="s">
        <v>386</v>
      </c>
      <c r="G230" s="190" t="s">
        <v>189</v>
      </c>
      <c r="H230" s="191">
        <v>4</v>
      </c>
      <c r="I230" s="192"/>
      <c r="J230" s="193">
        <f>ROUND(I230*H230,2)</f>
        <v>0</v>
      </c>
      <c r="K230" s="189" t="s">
        <v>151</v>
      </c>
      <c r="L230" s="40"/>
      <c r="M230" s="194" t="s">
        <v>1</v>
      </c>
      <c r="N230" s="195" t="s">
        <v>43</v>
      </c>
      <c r="O230" s="72"/>
      <c r="P230" s="196">
        <f>O230*H230</f>
        <v>0</v>
      </c>
      <c r="Q230" s="196">
        <v>0</v>
      </c>
      <c r="R230" s="196">
        <f>Q230*H230</f>
        <v>0</v>
      </c>
      <c r="S230" s="196">
        <v>5.0000000000000001E-3</v>
      </c>
      <c r="T230" s="197">
        <f>S230*H230</f>
        <v>0.02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8" t="s">
        <v>230</v>
      </c>
      <c r="AT230" s="198" t="s">
        <v>147</v>
      </c>
      <c r="AU230" s="198" t="s">
        <v>88</v>
      </c>
      <c r="AY230" s="18" t="s">
        <v>144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8" t="s">
        <v>86</v>
      </c>
      <c r="BK230" s="199">
        <f>ROUND(I230*H230,2)</f>
        <v>0</v>
      </c>
      <c r="BL230" s="18" t="s">
        <v>230</v>
      </c>
      <c r="BM230" s="198" t="s">
        <v>387</v>
      </c>
    </row>
    <row r="231" spans="1:65" s="2" customFormat="1" ht="22.9" customHeight="1">
      <c r="A231" s="35"/>
      <c r="B231" s="36"/>
      <c r="C231" s="187" t="s">
        <v>347</v>
      </c>
      <c r="D231" s="187" t="s">
        <v>147</v>
      </c>
      <c r="E231" s="188" t="s">
        <v>389</v>
      </c>
      <c r="F231" s="189" t="s">
        <v>390</v>
      </c>
      <c r="G231" s="190" t="s">
        <v>189</v>
      </c>
      <c r="H231" s="191">
        <v>1</v>
      </c>
      <c r="I231" s="192"/>
      <c r="J231" s="193">
        <f>ROUND(I231*H231,2)</f>
        <v>0</v>
      </c>
      <c r="K231" s="189" t="s">
        <v>151</v>
      </c>
      <c r="L231" s="40"/>
      <c r="M231" s="194" t="s">
        <v>1</v>
      </c>
      <c r="N231" s="195" t="s">
        <v>43</v>
      </c>
      <c r="O231" s="72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8" t="s">
        <v>230</v>
      </c>
      <c r="AT231" s="198" t="s">
        <v>147</v>
      </c>
      <c r="AU231" s="198" t="s">
        <v>88</v>
      </c>
      <c r="AY231" s="18" t="s">
        <v>144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8" t="s">
        <v>86</v>
      </c>
      <c r="BK231" s="199">
        <f>ROUND(I231*H231,2)</f>
        <v>0</v>
      </c>
      <c r="BL231" s="18" t="s">
        <v>230</v>
      </c>
      <c r="BM231" s="198" t="s">
        <v>391</v>
      </c>
    </row>
    <row r="232" spans="1:65" s="14" customFormat="1" ht="10">
      <c r="B232" s="211"/>
      <c r="C232" s="212"/>
      <c r="D232" s="202" t="s">
        <v>154</v>
      </c>
      <c r="E232" s="213" t="s">
        <v>1</v>
      </c>
      <c r="F232" s="214" t="s">
        <v>392</v>
      </c>
      <c r="G232" s="212"/>
      <c r="H232" s="215">
        <v>1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154</v>
      </c>
      <c r="AU232" s="221" t="s">
        <v>88</v>
      </c>
      <c r="AV232" s="14" t="s">
        <v>88</v>
      </c>
      <c r="AW232" s="14" t="s">
        <v>34</v>
      </c>
      <c r="AX232" s="14" t="s">
        <v>86</v>
      </c>
      <c r="AY232" s="221" t="s">
        <v>144</v>
      </c>
    </row>
    <row r="233" spans="1:65" s="2" customFormat="1" ht="22.9" customHeight="1">
      <c r="A233" s="35"/>
      <c r="B233" s="36"/>
      <c r="C233" s="244" t="s">
        <v>351</v>
      </c>
      <c r="D233" s="244" t="s">
        <v>287</v>
      </c>
      <c r="E233" s="245" t="s">
        <v>394</v>
      </c>
      <c r="F233" s="246" t="s">
        <v>395</v>
      </c>
      <c r="G233" s="247" t="s">
        <v>189</v>
      </c>
      <c r="H233" s="248">
        <v>1</v>
      </c>
      <c r="I233" s="249"/>
      <c r="J233" s="250">
        <f>ROUND(I233*H233,2)</f>
        <v>0</v>
      </c>
      <c r="K233" s="246" t="s">
        <v>151</v>
      </c>
      <c r="L233" s="251"/>
      <c r="M233" s="252" t="s">
        <v>1</v>
      </c>
      <c r="N233" s="253" t="s">
        <v>43</v>
      </c>
      <c r="O233" s="72"/>
      <c r="P233" s="196">
        <f>O233*H233</f>
        <v>0</v>
      </c>
      <c r="Q233" s="196">
        <v>1.6E-2</v>
      </c>
      <c r="R233" s="196">
        <f>Q233*H233</f>
        <v>1.6E-2</v>
      </c>
      <c r="S233" s="196">
        <v>0</v>
      </c>
      <c r="T233" s="19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8" t="s">
        <v>290</v>
      </c>
      <c r="AT233" s="198" t="s">
        <v>287</v>
      </c>
      <c r="AU233" s="198" t="s">
        <v>88</v>
      </c>
      <c r="AY233" s="18" t="s">
        <v>144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8" t="s">
        <v>86</v>
      </c>
      <c r="BK233" s="199">
        <f>ROUND(I233*H233,2)</f>
        <v>0</v>
      </c>
      <c r="BL233" s="18" t="s">
        <v>230</v>
      </c>
      <c r="BM233" s="198" t="s">
        <v>396</v>
      </c>
    </row>
    <row r="234" spans="1:65" s="2" customFormat="1" ht="22.9" customHeight="1">
      <c r="A234" s="35"/>
      <c r="B234" s="36"/>
      <c r="C234" s="187" t="s">
        <v>355</v>
      </c>
      <c r="D234" s="187" t="s">
        <v>147</v>
      </c>
      <c r="E234" s="188" t="s">
        <v>398</v>
      </c>
      <c r="F234" s="189" t="s">
        <v>399</v>
      </c>
      <c r="G234" s="190" t="s">
        <v>189</v>
      </c>
      <c r="H234" s="191">
        <v>1</v>
      </c>
      <c r="I234" s="192"/>
      <c r="J234" s="193">
        <f>ROUND(I234*H234,2)</f>
        <v>0</v>
      </c>
      <c r="K234" s="189" t="s">
        <v>151</v>
      </c>
      <c r="L234" s="40"/>
      <c r="M234" s="194" t="s">
        <v>1</v>
      </c>
      <c r="N234" s="195" t="s">
        <v>43</v>
      </c>
      <c r="O234" s="72"/>
      <c r="P234" s="196">
        <f>O234*H234</f>
        <v>0</v>
      </c>
      <c r="Q234" s="196">
        <v>4.0000000000000001E-3</v>
      </c>
      <c r="R234" s="196">
        <f>Q234*H234</f>
        <v>4.0000000000000001E-3</v>
      </c>
      <c r="S234" s="196">
        <v>0</v>
      </c>
      <c r="T234" s="19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8" t="s">
        <v>230</v>
      </c>
      <c r="AT234" s="198" t="s">
        <v>147</v>
      </c>
      <c r="AU234" s="198" t="s">
        <v>88</v>
      </c>
      <c r="AY234" s="18" t="s">
        <v>144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8" t="s">
        <v>86</v>
      </c>
      <c r="BK234" s="199">
        <f>ROUND(I234*H234,2)</f>
        <v>0</v>
      </c>
      <c r="BL234" s="18" t="s">
        <v>230</v>
      </c>
      <c r="BM234" s="198" t="s">
        <v>790</v>
      </c>
    </row>
    <row r="235" spans="1:65" s="2" customFormat="1" ht="14.5" customHeight="1">
      <c r="A235" s="35"/>
      <c r="B235" s="36"/>
      <c r="C235" s="187" t="s">
        <v>361</v>
      </c>
      <c r="D235" s="187" t="s">
        <v>147</v>
      </c>
      <c r="E235" s="188" t="s">
        <v>402</v>
      </c>
      <c r="F235" s="189" t="s">
        <v>403</v>
      </c>
      <c r="G235" s="190" t="s">
        <v>189</v>
      </c>
      <c r="H235" s="191">
        <v>1</v>
      </c>
      <c r="I235" s="192"/>
      <c r="J235" s="193">
        <f>ROUND(I235*H235,2)</f>
        <v>0</v>
      </c>
      <c r="K235" s="189" t="s">
        <v>151</v>
      </c>
      <c r="L235" s="40"/>
      <c r="M235" s="194" t="s">
        <v>1</v>
      </c>
      <c r="N235" s="195" t="s">
        <v>43</v>
      </c>
      <c r="O235" s="72"/>
      <c r="P235" s="196">
        <f>O235*H235</f>
        <v>0</v>
      </c>
      <c r="Q235" s="196">
        <v>0</v>
      </c>
      <c r="R235" s="196">
        <f>Q235*H235</f>
        <v>0</v>
      </c>
      <c r="S235" s="196">
        <v>1.8E-3</v>
      </c>
      <c r="T235" s="197">
        <f>S235*H235</f>
        <v>1.8E-3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8" t="s">
        <v>230</v>
      </c>
      <c r="AT235" s="198" t="s">
        <v>147</v>
      </c>
      <c r="AU235" s="198" t="s">
        <v>88</v>
      </c>
      <c r="AY235" s="18" t="s">
        <v>144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8" t="s">
        <v>86</v>
      </c>
      <c r="BK235" s="199">
        <f>ROUND(I235*H235,2)</f>
        <v>0</v>
      </c>
      <c r="BL235" s="18" t="s">
        <v>230</v>
      </c>
      <c r="BM235" s="198" t="s">
        <v>404</v>
      </c>
    </row>
    <row r="236" spans="1:65" s="2" customFormat="1" ht="22.9" customHeight="1">
      <c r="A236" s="35"/>
      <c r="B236" s="36"/>
      <c r="C236" s="187" t="s">
        <v>368</v>
      </c>
      <c r="D236" s="187" t="s">
        <v>147</v>
      </c>
      <c r="E236" s="188" t="s">
        <v>406</v>
      </c>
      <c r="F236" s="189" t="s">
        <v>407</v>
      </c>
      <c r="G236" s="190" t="s">
        <v>189</v>
      </c>
      <c r="H236" s="191">
        <v>1</v>
      </c>
      <c r="I236" s="192"/>
      <c r="J236" s="193">
        <f>ROUND(I236*H236,2)</f>
        <v>0</v>
      </c>
      <c r="K236" s="189" t="s">
        <v>151</v>
      </c>
      <c r="L236" s="40"/>
      <c r="M236" s="194" t="s">
        <v>1</v>
      </c>
      <c r="N236" s="195" t="s">
        <v>43</v>
      </c>
      <c r="O236" s="72"/>
      <c r="P236" s="196">
        <f>O236*H236</f>
        <v>0</v>
      </c>
      <c r="Q236" s="196">
        <v>0</v>
      </c>
      <c r="R236" s="196">
        <f>Q236*H236</f>
        <v>0</v>
      </c>
      <c r="S236" s="196">
        <v>3.5000000000000001E-3</v>
      </c>
      <c r="T236" s="197">
        <f>S236*H236</f>
        <v>3.5000000000000001E-3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8" t="s">
        <v>230</v>
      </c>
      <c r="AT236" s="198" t="s">
        <v>147</v>
      </c>
      <c r="AU236" s="198" t="s">
        <v>88</v>
      </c>
      <c r="AY236" s="18" t="s">
        <v>144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8" t="s">
        <v>86</v>
      </c>
      <c r="BK236" s="199">
        <f>ROUND(I236*H236,2)</f>
        <v>0</v>
      </c>
      <c r="BL236" s="18" t="s">
        <v>230</v>
      </c>
      <c r="BM236" s="198" t="s">
        <v>791</v>
      </c>
    </row>
    <row r="237" spans="1:65" s="14" customFormat="1" ht="10">
      <c r="B237" s="211"/>
      <c r="C237" s="212"/>
      <c r="D237" s="202" t="s">
        <v>154</v>
      </c>
      <c r="E237" s="213" t="s">
        <v>1</v>
      </c>
      <c r="F237" s="214" t="s">
        <v>409</v>
      </c>
      <c r="G237" s="212"/>
      <c r="H237" s="215">
        <v>1</v>
      </c>
      <c r="I237" s="216"/>
      <c r="J237" s="212"/>
      <c r="K237" s="212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154</v>
      </c>
      <c r="AU237" s="221" t="s">
        <v>88</v>
      </c>
      <c r="AV237" s="14" t="s">
        <v>88</v>
      </c>
      <c r="AW237" s="14" t="s">
        <v>34</v>
      </c>
      <c r="AX237" s="14" t="s">
        <v>86</v>
      </c>
      <c r="AY237" s="221" t="s">
        <v>144</v>
      </c>
    </row>
    <row r="238" spans="1:65" s="2" customFormat="1" ht="22.9" customHeight="1">
      <c r="A238" s="35"/>
      <c r="B238" s="36"/>
      <c r="C238" s="187" t="s">
        <v>374</v>
      </c>
      <c r="D238" s="187" t="s">
        <v>147</v>
      </c>
      <c r="E238" s="188" t="s">
        <v>411</v>
      </c>
      <c r="F238" s="189" t="s">
        <v>412</v>
      </c>
      <c r="G238" s="190" t="s">
        <v>189</v>
      </c>
      <c r="H238" s="191">
        <v>1</v>
      </c>
      <c r="I238" s="192"/>
      <c r="J238" s="193">
        <f>ROUND(I238*H238,2)</f>
        <v>0</v>
      </c>
      <c r="K238" s="189" t="s">
        <v>151</v>
      </c>
      <c r="L238" s="40"/>
      <c r="M238" s="194" t="s">
        <v>1</v>
      </c>
      <c r="N238" s="195" t="s">
        <v>43</v>
      </c>
      <c r="O238" s="72"/>
      <c r="P238" s="196">
        <f>O238*H238</f>
        <v>0</v>
      </c>
      <c r="Q238" s="196">
        <v>0</v>
      </c>
      <c r="R238" s="196">
        <f>Q238*H238</f>
        <v>0</v>
      </c>
      <c r="S238" s="196">
        <v>2.4E-2</v>
      </c>
      <c r="T238" s="197">
        <f>S238*H238</f>
        <v>2.4E-2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8" t="s">
        <v>230</v>
      </c>
      <c r="AT238" s="198" t="s">
        <v>147</v>
      </c>
      <c r="AU238" s="198" t="s">
        <v>88</v>
      </c>
      <c r="AY238" s="18" t="s">
        <v>144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8" t="s">
        <v>86</v>
      </c>
      <c r="BK238" s="199">
        <f>ROUND(I238*H238,2)</f>
        <v>0</v>
      </c>
      <c r="BL238" s="18" t="s">
        <v>230</v>
      </c>
      <c r="BM238" s="198" t="s">
        <v>413</v>
      </c>
    </row>
    <row r="239" spans="1:65" s="2" customFormat="1" ht="22.9" customHeight="1">
      <c r="A239" s="35"/>
      <c r="B239" s="36"/>
      <c r="C239" s="187" t="s">
        <v>378</v>
      </c>
      <c r="D239" s="187" t="s">
        <v>147</v>
      </c>
      <c r="E239" s="188" t="s">
        <v>415</v>
      </c>
      <c r="F239" s="189" t="s">
        <v>416</v>
      </c>
      <c r="G239" s="190" t="s">
        <v>189</v>
      </c>
      <c r="H239" s="191">
        <v>4</v>
      </c>
      <c r="I239" s="192"/>
      <c r="J239" s="193">
        <f>ROUND(I239*H239,2)</f>
        <v>0</v>
      </c>
      <c r="K239" s="189" t="s">
        <v>151</v>
      </c>
      <c r="L239" s="40"/>
      <c r="M239" s="194" t="s">
        <v>1</v>
      </c>
      <c r="N239" s="195" t="s">
        <v>43</v>
      </c>
      <c r="O239" s="72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8" t="s">
        <v>230</v>
      </c>
      <c r="AT239" s="198" t="s">
        <v>147</v>
      </c>
      <c r="AU239" s="198" t="s">
        <v>88</v>
      </c>
      <c r="AY239" s="18" t="s">
        <v>144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8" t="s">
        <v>86</v>
      </c>
      <c r="BK239" s="199">
        <f>ROUND(I239*H239,2)</f>
        <v>0</v>
      </c>
      <c r="BL239" s="18" t="s">
        <v>230</v>
      </c>
      <c r="BM239" s="198" t="s">
        <v>417</v>
      </c>
    </row>
    <row r="240" spans="1:65" s="14" customFormat="1" ht="10">
      <c r="B240" s="211"/>
      <c r="C240" s="212"/>
      <c r="D240" s="202" t="s">
        <v>154</v>
      </c>
      <c r="E240" s="213" t="s">
        <v>1</v>
      </c>
      <c r="F240" s="214" t="s">
        <v>792</v>
      </c>
      <c r="G240" s="212"/>
      <c r="H240" s="215">
        <v>4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154</v>
      </c>
      <c r="AU240" s="221" t="s">
        <v>88</v>
      </c>
      <c r="AV240" s="14" t="s">
        <v>88</v>
      </c>
      <c r="AW240" s="14" t="s">
        <v>34</v>
      </c>
      <c r="AX240" s="14" t="s">
        <v>86</v>
      </c>
      <c r="AY240" s="221" t="s">
        <v>144</v>
      </c>
    </row>
    <row r="241" spans="1:65" s="2" customFormat="1" ht="20.5" customHeight="1">
      <c r="A241" s="35"/>
      <c r="B241" s="36"/>
      <c r="C241" s="244" t="s">
        <v>384</v>
      </c>
      <c r="D241" s="244" t="s">
        <v>287</v>
      </c>
      <c r="E241" s="245" t="s">
        <v>420</v>
      </c>
      <c r="F241" s="246" t="s">
        <v>421</v>
      </c>
      <c r="G241" s="247" t="s">
        <v>422</v>
      </c>
      <c r="H241" s="248">
        <v>4.7</v>
      </c>
      <c r="I241" s="249"/>
      <c r="J241" s="250">
        <f>ROUND(I241*H241,2)</f>
        <v>0</v>
      </c>
      <c r="K241" s="246" t="s">
        <v>151</v>
      </c>
      <c r="L241" s="251"/>
      <c r="M241" s="252" t="s">
        <v>1</v>
      </c>
      <c r="N241" s="253" t="s">
        <v>43</v>
      </c>
      <c r="O241" s="72"/>
      <c r="P241" s="196">
        <f>O241*H241</f>
        <v>0</v>
      </c>
      <c r="Q241" s="196">
        <v>1.8E-3</v>
      </c>
      <c r="R241" s="196">
        <f>Q241*H241</f>
        <v>8.4600000000000005E-3</v>
      </c>
      <c r="S241" s="196">
        <v>0</v>
      </c>
      <c r="T241" s="19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8" t="s">
        <v>290</v>
      </c>
      <c r="AT241" s="198" t="s">
        <v>287</v>
      </c>
      <c r="AU241" s="198" t="s">
        <v>88</v>
      </c>
      <c r="AY241" s="18" t="s">
        <v>144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8" t="s">
        <v>86</v>
      </c>
      <c r="BK241" s="199">
        <f>ROUND(I241*H241,2)</f>
        <v>0</v>
      </c>
      <c r="BL241" s="18" t="s">
        <v>230</v>
      </c>
      <c r="BM241" s="198" t="s">
        <v>423</v>
      </c>
    </row>
    <row r="242" spans="1:65" s="14" customFormat="1" ht="10">
      <c r="B242" s="211"/>
      <c r="C242" s="212"/>
      <c r="D242" s="202" t="s">
        <v>154</v>
      </c>
      <c r="E242" s="213" t="s">
        <v>1</v>
      </c>
      <c r="F242" s="214" t="s">
        <v>793</v>
      </c>
      <c r="G242" s="212"/>
      <c r="H242" s="215">
        <v>4.7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154</v>
      </c>
      <c r="AU242" s="221" t="s">
        <v>88</v>
      </c>
      <c r="AV242" s="14" t="s">
        <v>88</v>
      </c>
      <c r="AW242" s="14" t="s">
        <v>34</v>
      </c>
      <c r="AX242" s="14" t="s">
        <v>86</v>
      </c>
      <c r="AY242" s="221" t="s">
        <v>144</v>
      </c>
    </row>
    <row r="243" spans="1:65" s="2" customFormat="1" ht="14.5" customHeight="1">
      <c r="A243" s="35"/>
      <c r="B243" s="36"/>
      <c r="C243" s="244" t="s">
        <v>388</v>
      </c>
      <c r="D243" s="244" t="s">
        <v>287</v>
      </c>
      <c r="E243" s="245" t="s">
        <v>426</v>
      </c>
      <c r="F243" s="246" t="s">
        <v>427</v>
      </c>
      <c r="G243" s="247" t="s">
        <v>428</v>
      </c>
      <c r="H243" s="248">
        <v>4</v>
      </c>
      <c r="I243" s="249"/>
      <c r="J243" s="250">
        <f>ROUND(I243*H243,2)</f>
        <v>0</v>
      </c>
      <c r="K243" s="246" t="s">
        <v>151</v>
      </c>
      <c r="L243" s="251"/>
      <c r="M243" s="252" t="s">
        <v>1</v>
      </c>
      <c r="N243" s="253" t="s">
        <v>43</v>
      </c>
      <c r="O243" s="72"/>
      <c r="P243" s="196">
        <f>O243*H243</f>
        <v>0</v>
      </c>
      <c r="Q243" s="196">
        <v>2.0000000000000001E-4</v>
      </c>
      <c r="R243" s="196">
        <f>Q243*H243</f>
        <v>8.0000000000000004E-4</v>
      </c>
      <c r="S243" s="196">
        <v>0</v>
      </c>
      <c r="T243" s="19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8" t="s">
        <v>290</v>
      </c>
      <c r="AT243" s="198" t="s">
        <v>287</v>
      </c>
      <c r="AU243" s="198" t="s">
        <v>88</v>
      </c>
      <c r="AY243" s="18" t="s">
        <v>144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8" t="s">
        <v>86</v>
      </c>
      <c r="BK243" s="199">
        <f>ROUND(I243*H243,2)</f>
        <v>0</v>
      </c>
      <c r="BL243" s="18" t="s">
        <v>230</v>
      </c>
      <c r="BM243" s="198" t="s">
        <v>429</v>
      </c>
    </row>
    <row r="244" spans="1:65" s="2" customFormat="1" ht="22.9" customHeight="1">
      <c r="A244" s="35"/>
      <c r="B244" s="36"/>
      <c r="C244" s="187" t="s">
        <v>393</v>
      </c>
      <c r="D244" s="187" t="s">
        <v>147</v>
      </c>
      <c r="E244" s="188" t="s">
        <v>689</v>
      </c>
      <c r="F244" s="189" t="s">
        <v>690</v>
      </c>
      <c r="G244" s="190" t="s">
        <v>245</v>
      </c>
      <c r="H244" s="191">
        <v>2.9000000000000001E-2</v>
      </c>
      <c r="I244" s="192"/>
      <c r="J244" s="193">
        <f>ROUND(I244*H244,2)</f>
        <v>0</v>
      </c>
      <c r="K244" s="189" t="s">
        <v>151</v>
      </c>
      <c r="L244" s="40"/>
      <c r="M244" s="194" t="s">
        <v>1</v>
      </c>
      <c r="N244" s="195" t="s">
        <v>43</v>
      </c>
      <c r="O244" s="72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8" t="s">
        <v>230</v>
      </c>
      <c r="AT244" s="198" t="s">
        <v>147</v>
      </c>
      <c r="AU244" s="198" t="s">
        <v>88</v>
      </c>
      <c r="AY244" s="18" t="s">
        <v>144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8" t="s">
        <v>86</v>
      </c>
      <c r="BK244" s="199">
        <f>ROUND(I244*H244,2)</f>
        <v>0</v>
      </c>
      <c r="BL244" s="18" t="s">
        <v>230</v>
      </c>
      <c r="BM244" s="198" t="s">
        <v>433</v>
      </c>
    </row>
    <row r="245" spans="1:65" s="2" customFormat="1" ht="22.9" customHeight="1">
      <c r="A245" s="35"/>
      <c r="B245" s="36"/>
      <c r="C245" s="187" t="s">
        <v>397</v>
      </c>
      <c r="D245" s="187" t="s">
        <v>147</v>
      </c>
      <c r="E245" s="188" t="s">
        <v>435</v>
      </c>
      <c r="F245" s="189" t="s">
        <v>436</v>
      </c>
      <c r="G245" s="190" t="s">
        <v>245</v>
      </c>
      <c r="H245" s="191">
        <v>2.9000000000000001E-2</v>
      </c>
      <c r="I245" s="192"/>
      <c r="J245" s="193">
        <f>ROUND(I245*H245,2)</f>
        <v>0</v>
      </c>
      <c r="K245" s="189" t="s">
        <v>151</v>
      </c>
      <c r="L245" s="40"/>
      <c r="M245" s="194" t="s">
        <v>1</v>
      </c>
      <c r="N245" s="195" t="s">
        <v>43</v>
      </c>
      <c r="O245" s="72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8" t="s">
        <v>230</v>
      </c>
      <c r="AT245" s="198" t="s">
        <v>147</v>
      </c>
      <c r="AU245" s="198" t="s">
        <v>88</v>
      </c>
      <c r="AY245" s="18" t="s">
        <v>144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8" t="s">
        <v>86</v>
      </c>
      <c r="BK245" s="199">
        <f>ROUND(I245*H245,2)</f>
        <v>0</v>
      </c>
      <c r="BL245" s="18" t="s">
        <v>230</v>
      </c>
      <c r="BM245" s="198" t="s">
        <v>437</v>
      </c>
    </row>
    <row r="246" spans="1:65" s="12" customFormat="1" ht="22.75" customHeight="1">
      <c r="B246" s="171"/>
      <c r="C246" s="172"/>
      <c r="D246" s="173" t="s">
        <v>77</v>
      </c>
      <c r="E246" s="185" t="s">
        <v>438</v>
      </c>
      <c r="F246" s="185" t="s">
        <v>439</v>
      </c>
      <c r="G246" s="172"/>
      <c r="H246" s="172"/>
      <c r="I246" s="175"/>
      <c r="J246" s="186">
        <f>BK246</f>
        <v>0</v>
      </c>
      <c r="K246" s="172"/>
      <c r="L246" s="177"/>
      <c r="M246" s="178"/>
      <c r="N246" s="179"/>
      <c r="O246" s="179"/>
      <c r="P246" s="180">
        <f>SUM(P247:P268)</f>
        <v>0</v>
      </c>
      <c r="Q246" s="179"/>
      <c r="R246" s="180">
        <f>SUM(R247:R268)</f>
        <v>0.32188812</v>
      </c>
      <c r="S246" s="179"/>
      <c r="T246" s="181">
        <f>SUM(T247:T268)</f>
        <v>0.125418</v>
      </c>
      <c r="AR246" s="182" t="s">
        <v>88</v>
      </c>
      <c r="AT246" s="183" t="s">
        <v>77</v>
      </c>
      <c r="AU246" s="183" t="s">
        <v>86</v>
      </c>
      <c r="AY246" s="182" t="s">
        <v>144</v>
      </c>
      <c r="BK246" s="184">
        <f>SUM(BK247:BK268)</f>
        <v>0</v>
      </c>
    </row>
    <row r="247" spans="1:65" s="2" customFormat="1" ht="14.5" customHeight="1">
      <c r="A247" s="35"/>
      <c r="B247" s="36"/>
      <c r="C247" s="187" t="s">
        <v>401</v>
      </c>
      <c r="D247" s="187" t="s">
        <v>147</v>
      </c>
      <c r="E247" s="188" t="s">
        <v>441</v>
      </c>
      <c r="F247" s="189" t="s">
        <v>442</v>
      </c>
      <c r="G247" s="190" t="s">
        <v>150</v>
      </c>
      <c r="H247" s="191">
        <v>39.299999999999997</v>
      </c>
      <c r="I247" s="192"/>
      <c r="J247" s="193">
        <f>ROUND(I247*H247,2)</f>
        <v>0</v>
      </c>
      <c r="K247" s="189" t="s">
        <v>151</v>
      </c>
      <c r="L247" s="40"/>
      <c r="M247" s="194" t="s">
        <v>1</v>
      </c>
      <c r="N247" s="195" t="s">
        <v>43</v>
      </c>
      <c r="O247" s="72"/>
      <c r="P247" s="196">
        <f>O247*H247</f>
        <v>0</v>
      </c>
      <c r="Q247" s="196">
        <v>0</v>
      </c>
      <c r="R247" s="196">
        <f>Q247*H247</f>
        <v>0</v>
      </c>
      <c r="S247" s="196">
        <v>0</v>
      </c>
      <c r="T247" s="19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8" t="s">
        <v>230</v>
      </c>
      <c r="AT247" s="198" t="s">
        <v>147</v>
      </c>
      <c r="AU247" s="198" t="s">
        <v>88</v>
      </c>
      <c r="AY247" s="18" t="s">
        <v>144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8" t="s">
        <v>86</v>
      </c>
      <c r="BK247" s="199">
        <f>ROUND(I247*H247,2)</f>
        <v>0</v>
      </c>
      <c r="BL247" s="18" t="s">
        <v>230</v>
      </c>
      <c r="BM247" s="198" t="s">
        <v>443</v>
      </c>
    </row>
    <row r="248" spans="1:65" s="14" customFormat="1" ht="10">
      <c r="B248" s="211"/>
      <c r="C248" s="212"/>
      <c r="D248" s="202" t="s">
        <v>154</v>
      </c>
      <c r="E248" s="213" t="s">
        <v>1</v>
      </c>
      <c r="F248" s="214" t="s">
        <v>794</v>
      </c>
      <c r="G248" s="212"/>
      <c r="H248" s="215">
        <v>39.299999999999997</v>
      </c>
      <c r="I248" s="216"/>
      <c r="J248" s="212"/>
      <c r="K248" s="212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154</v>
      </c>
      <c r="AU248" s="221" t="s">
        <v>88</v>
      </c>
      <c r="AV248" s="14" t="s">
        <v>88</v>
      </c>
      <c r="AW248" s="14" t="s">
        <v>34</v>
      </c>
      <c r="AX248" s="14" t="s">
        <v>86</v>
      </c>
      <c r="AY248" s="221" t="s">
        <v>144</v>
      </c>
    </row>
    <row r="249" spans="1:65" s="2" customFormat="1" ht="22.9" customHeight="1">
      <c r="A249" s="35"/>
      <c r="B249" s="36"/>
      <c r="C249" s="187" t="s">
        <v>405</v>
      </c>
      <c r="D249" s="187" t="s">
        <v>147</v>
      </c>
      <c r="E249" s="188" t="s">
        <v>446</v>
      </c>
      <c r="F249" s="189" t="s">
        <v>447</v>
      </c>
      <c r="G249" s="190" t="s">
        <v>150</v>
      </c>
      <c r="H249" s="191">
        <v>39.299999999999997</v>
      </c>
      <c r="I249" s="192"/>
      <c r="J249" s="193">
        <f>ROUND(I249*H249,2)</f>
        <v>0</v>
      </c>
      <c r="K249" s="189" t="s">
        <v>151</v>
      </c>
      <c r="L249" s="40"/>
      <c r="M249" s="194" t="s">
        <v>1</v>
      </c>
      <c r="N249" s="195" t="s">
        <v>43</v>
      </c>
      <c r="O249" s="72"/>
      <c r="P249" s="196">
        <f>O249*H249</f>
        <v>0</v>
      </c>
      <c r="Q249" s="196">
        <v>3.0000000000000001E-5</v>
      </c>
      <c r="R249" s="196">
        <f>Q249*H249</f>
        <v>1.1789999999999999E-3</v>
      </c>
      <c r="S249" s="196">
        <v>0</v>
      </c>
      <c r="T249" s="19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8" t="s">
        <v>230</v>
      </c>
      <c r="AT249" s="198" t="s">
        <v>147</v>
      </c>
      <c r="AU249" s="198" t="s">
        <v>88</v>
      </c>
      <c r="AY249" s="18" t="s">
        <v>144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8" t="s">
        <v>86</v>
      </c>
      <c r="BK249" s="199">
        <f>ROUND(I249*H249,2)</f>
        <v>0</v>
      </c>
      <c r="BL249" s="18" t="s">
        <v>230</v>
      </c>
      <c r="BM249" s="198" t="s">
        <v>448</v>
      </c>
    </row>
    <row r="250" spans="1:65" s="2" customFormat="1" ht="22.9" customHeight="1">
      <c r="A250" s="35"/>
      <c r="B250" s="36"/>
      <c r="C250" s="187" t="s">
        <v>410</v>
      </c>
      <c r="D250" s="187" t="s">
        <v>147</v>
      </c>
      <c r="E250" s="188" t="s">
        <v>450</v>
      </c>
      <c r="F250" s="189" t="s">
        <v>451</v>
      </c>
      <c r="G250" s="190" t="s">
        <v>150</v>
      </c>
      <c r="H250" s="191">
        <v>39.299999999999997</v>
      </c>
      <c r="I250" s="192"/>
      <c r="J250" s="193">
        <f>ROUND(I250*H250,2)</f>
        <v>0</v>
      </c>
      <c r="K250" s="189" t="s">
        <v>151</v>
      </c>
      <c r="L250" s="40"/>
      <c r="M250" s="194" t="s">
        <v>1</v>
      </c>
      <c r="N250" s="195" t="s">
        <v>43</v>
      </c>
      <c r="O250" s="72"/>
      <c r="P250" s="196">
        <f>O250*H250</f>
        <v>0</v>
      </c>
      <c r="Q250" s="196">
        <v>4.5500000000000002E-3</v>
      </c>
      <c r="R250" s="196">
        <f>Q250*H250</f>
        <v>0.178815</v>
      </c>
      <c r="S250" s="196">
        <v>0</v>
      </c>
      <c r="T250" s="19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8" t="s">
        <v>230</v>
      </c>
      <c r="AT250" s="198" t="s">
        <v>147</v>
      </c>
      <c r="AU250" s="198" t="s">
        <v>88</v>
      </c>
      <c r="AY250" s="18" t="s">
        <v>144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8" t="s">
        <v>86</v>
      </c>
      <c r="BK250" s="199">
        <f>ROUND(I250*H250,2)</f>
        <v>0</v>
      </c>
      <c r="BL250" s="18" t="s">
        <v>230</v>
      </c>
      <c r="BM250" s="198" t="s">
        <v>452</v>
      </c>
    </row>
    <row r="251" spans="1:65" s="2" customFormat="1" ht="22.9" customHeight="1">
      <c r="A251" s="35"/>
      <c r="B251" s="36"/>
      <c r="C251" s="187" t="s">
        <v>414</v>
      </c>
      <c r="D251" s="187" t="s">
        <v>147</v>
      </c>
      <c r="E251" s="188" t="s">
        <v>459</v>
      </c>
      <c r="F251" s="189" t="s">
        <v>460</v>
      </c>
      <c r="G251" s="190" t="s">
        <v>150</v>
      </c>
      <c r="H251" s="191">
        <v>39.299999999999997</v>
      </c>
      <c r="I251" s="192"/>
      <c r="J251" s="193">
        <f>ROUND(I251*H251,2)</f>
        <v>0</v>
      </c>
      <c r="K251" s="189" t="s">
        <v>151</v>
      </c>
      <c r="L251" s="40"/>
      <c r="M251" s="194" t="s">
        <v>1</v>
      </c>
      <c r="N251" s="195" t="s">
        <v>43</v>
      </c>
      <c r="O251" s="72"/>
      <c r="P251" s="196">
        <f>O251*H251</f>
        <v>0</v>
      </c>
      <c r="Q251" s="196">
        <v>0</v>
      </c>
      <c r="R251" s="196">
        <f>Q251*H251</f>
        <v>0</v>
      </c>
      <c r="S251" s="196">
        <v>3.0000000000000001E-3</v>
      </c>
      <c r="T251" s="197">
        <f>S251*H251</f>
        <v>0.11789999999999999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8" t="s">
        <v>230</v>
      </c>
      <c r="AT251" s="198" t="s">
        <v>147</v>
      </c>
      <c r="AU251" s="198" t="s">
        <v>88</v>
      </c>
      <c r="AY251" s="18" t="s">
        <v>144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8" t="s">
        <v>86</v>
      </c>
      <c r="BK251" s="199">
        <f>ROUND(I251*H251,2)</f>
        <v>0</v>
      </c>
      <c r="BL251" s="18" t="s">
        <v>230</v>
      </c>
      <c r="BM251" s="198" t="s">
        <v>461</v>
      </c>
    </row>
    <row r="252" spans="1:65" s="14" customFormat="1" ht="10">
      <c r="B252" s="211"/>
      <c r="C252" s="212"/>
      <c r="D252" s="202" t="s">
        <v>154</v>
      </c>
      <c r="E252" s="213" t="s">
        <v>1</v>
      </c>
      <c r="F252" s="214" t="s">
        <v>795</v>
      </c>
      <c r="G252" s="212"/>
      <c r="H252" s="215">
        <v>39.299999999999997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154</v>
      </c>
      <c r="AU252" s="221" t="s">
        <v>88</v>
      </c>
      <c r="AV252" s="14" t="s">
        <v>88</v>
      </c>
      <c r="AW252" s="14" t="s">
        <v>34</v>
      </c>
      <c r="AX252" s="14" t="s">
        <v>86</v>
      </c>
      <c r="AY252" s="221" t="s">
        <v>144</v>
      </c>
    </row>
    <row r="253" spans="1:65" s="2" customFormat="1" ht="14.5" customHeight="1">
      <c r="A253" s="35"/>
      <c r="B253" s="36"/>
      <c r="C253" s="187" t="s">
        <v>419</v>
      </c>
      <c r="D253" s="187" t="s">
        <v>147</v>
      </c>
      <c r="E253" s="188" t="s">
        <v>464</v>
      </c>
      <c r="F253" s="189" t="s">
        <v>465</v>
      </c>
      <c r="G253" s="190" t="s">
        <v>150</v>
      </c>
      <c r="H253" s="191">
        <v>39.299999999999997</v>
      </c>
      <c r="I253" s="192"/>
      <c r="J253" s="193">
        <f>ROUND(I253*H253,2)</f>
        <v>0</v>
      </c>
      <c r="K253" s="189" t="s">
        <v>151</v>
      </c>
      <c r="L253" s="40"/>
      <c r="M253" s="194" t="s">
        <v>1</v>
      </c>
      <c r="N253" s="195" t="s">
        <v>43</v>
      </c>
      <c r="O253" s="72"/>
      <c r="P253" s="196">
        <f>O253*H253</f>
        <v>0</v>
      </c>
      <c r="Q253" s="196">
        <v>2.9999999999999997E-4</v>
      </c>
      <c r="R253" s="196">
        <f>Q253*H253</f>
        <v>1.1789999999999998E-2</v>
      </c>
      <c r="S253" s="196">
        <v>0</v>
      </c>
      <c r="T253" s="19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8" t="s">
        <v>230</v>
      </c>
      <c r="AT253" s="198" t="s">
        <v>147</v>
      </c>
      <c r="AU253" s="198" t="s">
        <v>88</v>
      </c>
      <c r="AY253" s="18" t="s">
        <v>144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8" t="s">
        <v>86</v>
      </c>
      <c r="BK253" s="199">
        <f>ROUND(I253*H253,2)</f>
        <v>0</v>
      </c>
      <c r="BL253" s="18" t="s">
        <v>230</v>
      </c>
      <c r="BM253" s="198" t="s">
        <v>466</v>
      </c>
    </row>
    <row r="254" spans="1:65" s="14" customFormat="1" ht="10">
      <c r="B254" s="211"/>
      <c r="C254" s="212"/>
      <c r="D254" s="202" t="s">
        <v>154</v>
      </c>
      <c r="E254" s="213" t="s">
        <v>1</v>
      </c>
      <c r="F254" s="214" t="s">
        <v>794</v>
      </c>
      <c r="G254" s="212"/>
      <c r="H254" s="215">
        <v>39.299999999999997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154</v>
      </c>
      <c r="AU254" s="221" t="s">
        <v>88</v>
      </c>
      <c r="AV254" s="14" t="s">
        <v>88</v>
      </c>
      <c r="AW254" s="14" t="s">
        <v>34</v>
      </c>
      <c r="AX254" s="14" t="s">
        <v>86</v>
      </c>
      <c r="AY254" s="221" t="s">
        <v>144</v>
      </c>
    </row>
    <row r="255" spans="1:65" s="2" customFormat="1" ht="35.75" customHeight="1">
      <c r="A255" s="35"/>
      <c r="B255" s="36"/>
      <c r="C255" s="244" t="s">
        <v>425</v>
      </c>
      <c r="D255" s="244" t="s">
        <v>287</v>
      </c>
      <c r="E255" s="245" t="s">
        <v>468</v>
      </c>
      <c r="F255" s="246" t="s">
        <v>469</v>
      </c>
      <c r="G255" s="247" t="s">
        <v>150</v>
      </c>
      <c r="H255" s="248">
        <v>43.23</v>
      </c>
      <c r="I255" s="249"/>
      <c r="J255" s="250">
        <f>ROUND(I255*H255,2)</f>
        <v>0</v>
      </c>
      <c r="K255" s="246" t="s">
        <v>151</v>
      </c>
      <c r="L255" s="251"/>
      <c r="M255" s="252" t="s">
        <v>1</v>
      </c>
      <c r="N255" s="253" t="s">
        <v>43</v>
      </c>
      <c r="O255" s="72"/>
      <c r="P255" s="196">
        <f>O255*H255</f>
        <v>0</v>
      </c>
      <c r="Q255" s="196">
        <v>2.8700000000000002E-3</v>
      </c>
      <c r="R255" s="196">
        <f>Q255*H255</f>
        <v>0.1240701</v>
      </c>
      <c r="S255" s="196">
        <v>0</v>
      </c>
      <c r="T255" s="19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8" t="s">
        <v>290</v>
      </c>
      <c r="AT255" s="198" t="s">
        <v>287</v>
      </c>
      <c r="AU255" s="198" t="s">
        <v>88</v>
      </c>
      <c r="AY255" s="18" t="s">
        <v>144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8" t="s">
        <v>86</v>
      </c>
      <c r="BK255" s="199">
        <f>ROUND(I255*H255,2)</f>
        <v>0</v>
      </c>
      <c r="BL255" s="18" t="s">
        <v>230</v>
      </c>
      <c r="BM255" s="198" t="s">
        <v>470</v>
      </c>
    </row>
    <row r="256" spans="1:65" s="14" customFormat="1" ht="10">
      <c r="B256" s="211"/>
      <c r="C256" s="212"/>
      <c r="D256" s="202" t="s">
        <v>154</v>
      </c>
      <c r="E256" s="212"/>
      <c r="F256" s="214" t="s">
        <v>796</v>
      </c>
      <c r="G256" s="212"/>
      <c r="H256" s="215">
        <v>43.23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154</v>
      </c>
      <c r="AU256" s="221" t="s">
        <v>88</v>
      </c>
      <c r="AV256" s="14" t="s">
        <v>88</v>
      </c>
      <c r="AW256" s="14" t="s">
        <v>4</v>
      </c>
      <c r="AX256" s="14" t="s">
        <v>86</v>
      </c>
      <c r="AY256" s="221" t="s">
        <v>144</v>
      </c>
    </row>
    <row r="257" spans="1:65" s="2" customFormat="1" ht="22.9" customHeight="1">
      <c r="A257" s="35"/>
      <c r="B257" s="36"/>
      <c r="C257" s="187" t="s">
        <v>430</v>
      </c>
      <c r="D257" s="187" t="s">
        <v>147</v>
      </c>
      <c r="E257" s="188" t="s">
        <v>473</v>
      </c>
      <c r="F257" s="189" t="s">
        <v>474</v>
      </c>
      <c r="G257" s="190" t="s">
        <v>422</v>
      </c>
      <c r="H257" s="191">
        <v>43.23</v>
      </c>
      <c r="I257" s="192"/>
      <c r="J257" s="193">
        <f>ROUND(I257*H257,2)</f>
        <v>0</v>
      </c>
      <c r="K257" s="189" t="s">
        <v>151</v>
      </c>
      <c r="L257" s="40"/>
      <c r="M257" s="194" t="s">
        <v>1</v>
      </c>
      <c r="N257" s="195" t="s">
        <v>43</v>
      </c>
      <c r="O257" s="72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8" t="s">
        <v>230</v>
      </c>
      <c r="AT257" s="198" t="s">
        <v>147</v>
      </c>
      <c r="AU257" s="198" t="s">
        <v>88</v>
      </c>
      <c r="AY257" s="18" t="s">
        <v>144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8" t="s">
        <v>86</v>
      </c>
      <c r="BK257" s="199">
        <f>ROUND(I257*H257,2)</f>
        <v>0</v>
      </c>
      <c r="BL257" s="18" t="s">
        <v>230</v>
      </c>
      <c r="BM257" s="198" t="s">
        <v>694</v>
      </c>
    </row>
    <row r="258" spans="1:65" s="2" customFormat="1" ht="20.5" customHeight="1">
      <c r="A258" s="35"/>
      <c r="B258" s="36"/>
      <c r="C258" s="187" t="s">
        <v>434</v>
      </c>
      <c r="D258" s="187" t="s">
        <v>147</v>
      </c>
      <c r="E258" s="188" t="s">
        <v>477</v>
      </c>
      <c r="F258" s="189" t="s">
        <v>478</v>
      </c>
      <c r="G258" s="190" t="s">
        <v>422</v>
      </c>
      <c r="H258" s="191">
        <v>25.06</v>
      </c>
      <c r="I258" s="192"/>
      <c r="J258" s="193">
        <f>ROUND(I258*H258,2)</f>
        <v>0</v>
      </c>
      <c r="K258" s="189" t="s">
        <v>151</v>
      </c>
      <c r="L258" s="40"/>
      <c r="M258" s="194" t="s">
        <v>1</v>
      </c>
      <c r="N258" s="195" t="s">
        <v>43</v>
      </c>
      <c r="O258" s="72"/>
      <c r="P258" s="196">
        <f>O258*H258</f>
        <v>0</v>
      </c>
      <c r="Q258" s="196">
        <v>0</v>
      </c>
      <c r="R258" s="196">
        <f>Q258*H258</f>
        <v>0</v>
      </c>
      <c r="S258" s="196">
        <v>2.9999999999999997E-4</v>
      </c>
      <c r="T258" s="197">
        <f>S258*H258</f>
        <v>7.5179999999999986E-3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8" t="s">
        <v>230</v>
      </c>
      <c r="AT258" s="198" t="s">
        <v>147</v>
      </c>
      <c r="AU258" s="198" t="s">
        <v>88</v>
      </c>
      <c r="AY258" s="18" t="s">
        <v>144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8" t="s">
        <v>86</v>
      </c>
      <c r="BK258" s="199">
        <f>ROUND(I258*H258,2)</f>
        <v>0</v>
      </c>
      <c r="BL258" s="18" t="s">
        <v>230</v>
      </c>
      <c r="BM258" s="198" t="s">
        <v>479</v>
      </c>
    </row>
    <row r="259" spans="1:65" s="14" customFormat="1" ht="10">
      <c r="B259" s="211"/>
      <c r="C259" s="212"/>
      <c r="D259" s="202" t="s">
        <v>154</v>
      </c>
      <c r="E259" s="213" t="s">
        <v>1</v>
      </c>
      <c r="F259" s="214" t="s">
        <v>797</v>
      </c>
      <c r="G259" s="212"/>
      <c r="H259" s="215">
        <v>25.06</v>
      </c>
      <c r="I259" s="216"/>
      <c r="J259" s="212"/>
      <c r="K259" s="212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154</v>
      </c>
      <c r="AU259" s="221" t="s">
        <v>88</v>
      </c>
      <c r="AV259" s="14" t="s">
        <v>88</v>
      </c>
      <c r="AW259" s="14" t="s">
        <v>34</v>
      </c>
      <c r="AX259" s="14" t="s">
        <v>86</v>
      </c>
      <c r="AY259" s="221" t="s">
        <v>144</v>
      </c>
    </row>
    <row r="260" spans="1:65" s="2" customFormat="1" ht="14.5" customHeight="1">
      <c r="A260" s="35"/>
      <c r="B260" s="36"/>
      <c r="C260" s="187" t="s">
        <v>440</v>
      </c>
      <c r="D260" s="187" t="s">
        <v>147</v>
      </c>
      <c r="E260" s="188" t="s">
        <v>482</v>
      </c>
      <c r="F260" s="189" t="s">
        <v>483</v>
      </c>
      <c r="G260" s="190" t="s">
        <v>422</v>
      </c>
      <c r="H260" s="191">
        <v>25.06</v>
      </c>
      <c r="I260" s="192"/>
      <c r="J260" s="193">
        <f>ROUND(I260*H260,2)</f>
        <v>0</v>
      </c>
      <c r="K260" s="189" t="s">
        <v>151</v>
      </c>
      <c r="L260" s="40"/>
      <c r="M260" s="194" t="s">
        <v>1</v>
      </c>
      <c r="N260" s="195" t="s">
        <v>43</v>
      </c>
      <c r="O260" s="72"/>
      <c r="P260" s="196">
        <f>O260*H260</f>
        <v>0</v>
      </c>
      <c r="Q260" s="196">
        <v>1.0000000000000001E-5</v>
      </c>
      <c r="R260" s="196">
        <f>Q260*H260</f>
        <v>2.5060000000000002E-4</v>
      </c>
      <c r="S260" s="196">
        <v>0</v>
      </c>
      <c r="T260" s="19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8" t="s">
        <v>230</v>
      </c>
      <c r="AT260" s="198" t="s">
        <v>147</v>
      </c>
      <c r="AU260" s="198" t="s">
        <v>88</v>
      </c>
      <c r="AY260" s="18" t="s">
        <v>144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8" t="s">
        <v>86</v>
      </c>
      <c r="BK260" s="199">
        <f>ROUND(I260*H260,2)</f>
        <v>0</v>
      </c>
      <c r="BL260" s="18" t="s">
        <v>230</v>
      </c>
      <c r="BM260" s="198" t="s">
        <v>484</v>
      </c>
    </row>
    <row r="261" spans="1:65" s="14" customFormat="1" ht="10">
      <c r="B261" s="211"/>
      <c r="C261" s="212"/>
      <c r="D261" s="202" t="s">
        <v>154</v>
      </c>
      <c r="E261" s="213" t="s">
        <v>1</v>
      </c>
      <c r="F261" s="214" t="s">
        <v>797</v>
      </c>
      <c r="G261" s="212"/>
      <c r="H261" s="215">
        <v>25.06</v>
      </c>
      <c r="I261" s="216"/>
      <c r="J261" s="212"/>
      <c r="K261" s="212"/>
      <c r="L261" s="217"/>
      <c r="M261" s="218"/>
      <c r="N261" s="219"/>
      <c r="O261" s="219"/>
      <c r="P261" s="219"/>
      <c r="Q261" s="219"/>
      <c r="R261" s="219"/>
      <c r="S261" s="219"/>
      <c r="T261" s="220"/>
      <c r="AT261" s="221" t="s">
        <v>154</v>
      </c>
      <c r="AU261" s="221" t="s">
        <v>88</v>
      </c>
      <c r="AV261" s="14" t="s">
        <v>88</v>
      </c>
      <c r="AW261" s="14" t="s">
        <v>34</v>
      </c>
      <c r="AX261" s="14" t="s">
        <v>86</v>
      </c>
      <c r="AY261" s="221" t="s">
        <v>144</v>
      </c>
    </row>
    <row r="262" spans="1:65" s="2" customFormat="1" ht="14.5" customHeight="1">
      <c r="A262" s="35"/>
      <c r="B262" s="36"/>
      <c r="C262" s="244" t="s">
        <v>445</v>
      </c>
      <c r="D262" s="244" t="s">
        <v>287</v>
      </c>
      <c r="E262" s="245" t="s">
        <v>487</v>
      </c>
      <c r="F262" s="246" t="s">
        <v>488</v>
      </c>
      <c r="G262" s="247" t="s">
        <v>422</v>
      </c>
      <c r="H262" s="248">
        <v>25.561</v>
      </c>
      <c r="I262" s="249"/>
      <c r="J262" s="250">
        <f>ROUND(I262*H262,2)</f>
        <v>0</v>
      </c>
      <c r="K262" s="246" t="s">
        <v>151</v>
      </c>
      <c r="L262" s="251"/>
      <c r="M262" s="252" t="s">
        <v>1</v>
      </c>
      <c r="N262" s="253" t="s">
        <v>43</v>
      </c>
      <c r="O262" s="72"/>
      <c r="P262" s="196">
        <f>O262*H262</f>
        <v>0</v>
      </c>
      <c r="Q262" s="196">
        <v>2.2000000000000001E-4</v>
      </c>
      <c r="R262" s="196">
        <f>Q262*H262</f>
        <v>5.6234200000000005E-3</v>
      </c>
      <c r="S262" s="196">
        <v>0</v>
      </c>
      <c r="T262" s="19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8" t="s">
        <v>290</v>
      </c>
      <c r="AT262" s="198" t="s">
        <v>287</v>
      </c>
      <c r="AU262" s="198" t="s">
        <v>88</v>
      </c>
      <c r="AY262" s="18" t="s">
        <v>144</v>
      </c>
      <c r="BE262" s="199">
        <f>IF(N262="základní",J262,0)</f>
        <v>0</v>
      </c>
      <c r="BF262" s="199">
        <f>IF(N262="snížená",J262,0)</f>
        <v>0</v>
      </c>
      <c r="BG262" s="199">
        <f>IF(N262="zákl. přenesená",J262,0)</f>
        <v>0</v>
      </c>
      <c r="BH262" s="199">
        <f>IF(N262="sníž. přenesená",J262,0)</f>
        <v>0</v>
      </c>
      <c r="BI262" s="199">
        <f>IF(N262="nulová",J262,0)</f>
        <v>0</v>
      </c>
      <c r="BJ262" s="18" t="s">
        <v>86</v>
      </c>
      <c r="BK262" s="199">
        <f>ROUND(I262*H262,2)</f>
        <v>0</v>
      </c>
      <c r="BL262" s="18" t="s">
        <v>230</v>
      </c>
      <c r="BM262" s="198" t="s">
        <v>489</v>
      </c>
    </row>
    <row r="263" spans="1:65" s="14" customFormat="1" ht="10">
      <c r="B263" s="211"/>
      <c r="C263" s="212"/>
      <c r="D263" s="202" t="s">
        <v>154</v>
      </c>
      <c r="E263" s="212"/>
      <c r="F263" s="214" t="s">
        <v>798</v>
      </c>
      <c r="G263" s="212"/>
      <c r="H263" s="215">
        <v>25.561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154</v>
      </c>
      <c r="AU263" s="221" t="s">
        <v>88</v>
      </c>
      <c r="AV263" s="14" t="s">
        <v>88</v>
      </c>
      <c r="AW263" s="14" t="s">
        <v>4</v>
      </c>
      <c r="AX263" s="14" t="s">
        <v>86</v>
      </c>
      <c r="AY263" s="221" t="s">
        <v>144</v>
      </c>
    </row>
    <row r="264" spans="1:65" s="2" customFormat="1" ht="14.5" customHeight="1">
      <c r="A264" s="35"/>
      <c r="B264" s="36"/>
      <c r="C264" s="187" t="s">
        <v>449</v>
      </c>
      <c r="D264" s="187" t="s">
        <v>147</v>
      </c>
      <c r="E264" s="188" t="s">
        <v>492</v>
      </c>
      <c r="F264" s="189" t="s">
        <v>493</v>
      </c>
      <c r="G264" s="190" t="s">
        <v>422</v>
      </c>
      <c r="H264" s="191">
        <v>0.8</v>
      </c>
      <c r="I264" s="192"/>
      <c r="J264" s="193">
        <f>ROUND(I264*H264,2)</f>
        <v>0</v>
      </c>
      <c r="K264" s="189" t="s">
        <v>151</v>
      </c>
      <c r="L264" s="40"/>
      <c r="M264" s="194" t="s">
        <v>1</v>
      </c>
      <c r="N264" s="195" t="s">
        <v>43</v>
      </c>
      <c r="O264" s="72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8" t="s">
        <v>230</v>
      </c>
      <c r="AT264" s="198" t="s">
        <v>147</v>
      </c>
      <c r="AU264" s="198" t="s">
        <v>88</v>
      </c>
      <c r="AY264" s="18" t="s">
        <v>144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8" t="s">
        <v>86</v>
      </c>
      <c r="BK264" s="199">
        <f>ROUND(I264*H264,2)</f>
        <v>0</v>
      </c>
      <c r="BL264" s="18" t="s">
        <v>230</v>
      </c>
      <c r="BM264" s="198" t="s">
        <v>799</v>
      </c>
    </row>
    <row r="265" spans="1:65" s="2" customFormat="1" ht="14.5" customHeight="1">
      <c r="A265" s="35"/>
      <c r="B265" s="36"/>
      <c r="C265" s="244" t="s">
        <v>453</v>
      </c>
      <c r="D265" s="244" t="s">
        <v>287</v>
      </c>
      <c r="E265" s="245" t="s">
        <v>496</v>
      </c>
      <c r="F265" s="246" t="s">
        <v>497</v>
      </c>
      <c r="G265" s="247" t="s">
        <v>422</v>
      </c>
      <c r="H265" s="248">
        <v>1</v>
      </c>
      <c r="I265" s="249"/>
      <c r="J265" s="250">
        <f>ROUND(I265*H265,2)</f>
        <v>0</v>
      </c>
      <c r="K265" s="246" t="s">
        <v>1</v>
      </c>
      <c r="L265" s="251"/>
      <c r="M265" s="252" t="s">
        <v>1</v>
      </c>
      <c r="N265" s="253" t="s">
        <v>43</v>
      </c>
      <c r="O265" s="72"/>
      <c r="P265" s="196">
        <f>O265*H265</f>
        <v>0</v>
      </c>
      <c r="Q265" s="196">
        <v>1.6000000000000001E-4</v>
      </c>
      <c r="R265" s="196">
        <f>Q265*H265</f>
        <v>1.6000000000000001E-4</v>
      </c>
      <c r="S265" s="196">
        <v>0</v>
      </c>
      <c r="T265" s="19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8" t="s">
        <v>290</v>
      </c>
      <c r="AT265" s="198" t="s">
        <v>287</v>
      </c>
      <c r="AU265" s="198" t="s">
        <v>88</v>
      </c>
      <c r="AY265" s="18" t="s">
        <v>144</v>
      </c>
      <c r="BE265" s="199">
        <f>IF(N265="základní",J265,0)</f>
        <v>0</v>
      </c>
      <c r="BF265" s="199">
        <f>IF(N265="snížená",J265,0)</f>
        <v>0</v>
      </c>
      <c r="BG265" s="199">
        <f>IF(N265="zákl. přenesená",J265,0)</f>
        <v>0</v>
      </c>
      <c r="BH265" s="199">
        <f>IF(N265="sníž. přenesená",J265,0)</f>
        <v>0</v>
      </c>
      <c r="BI265" s="199">
        <f>IF(N265="nulová",J265,0)</f>
        <v>0</v>
      </c>
      <c r="BJ265" s="18" t="s">
        <v>86</v>
      </c>
      <c r="BK265" s="199">
        <f>ROUND(I265*H265,2)</f>
        <v>0</v>
      </c>
      <c r="BL265" s="18" t="s">
        <v>230</v>
      </c>
      <c r="BM265" s="198" t="s">
        <v>800</v>
      </c>
    </row>
    <row r="266" spans="1:65" s="2" customFormat="1" ht="14.5" customHeight="1">
      <c r="A266" s="35"/>
      <c r="B266" s="36"/>
      <c r="C266" s="187" t="s">
        <v>458</v>
      </c>
      <c r="D266" s="187" t="s">
        <v>147</v>
      </c>
      <c r="E266" s="188" t="s">
        <v>500</v>
      </c>
      <c r="F266" s="189" t="s">
        <v>501</v>
      </c>
      <c r="G266" s="190" t="s">
        <v>150</v>
      </c>
      <c r="H266" s="191">
        <v>39.299999999999997</v>
      </c>
      <c r="I266" s="192"/>
      <c r="J266" s="193">
        <f>ROUND(I266*H266,2)</f>
        <v>0</v>
      </c>
      <c r="K266" s="189" t="s">
        <v>151</v>
      </c>
      <c r="L266" s="40"/>
      <c r="M266" s="194" t="s">
        <v>1</v>
      </c>
      <c r="N266" s="195" t="s">
        <v>43</v>
      </c>
      <c r="O266" s="72"/>
      <c r="P266" s="196">
        <f>O266*H266</f>
        <v>0</v>
      </c>
      <c r="Q266" s="196">
        <v>0</v>
      </c>
      <c r="R266" s="196">
        <f>Q266*H266</f>
        <v>0</v>
      </c>
      <c r="S266" s="196">
        <v>0</v>
      </c>
      <c r="T266" s="19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8" t="s">
        <v>230</v>
      </c>
      <c r="AT266" s="198" t="s">
        <v>147</v>
      </c>
      <c r="AU266" s="198" t="s">
        <v>88</v>
      </c>
      <c r="AY266" s="18" t="s">
        <v>144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8" t="s">
        <v>86</v>
      </c>
      <c r="BK266" s="199">
        <f>ROUND(I266*H266,2)</f>
        <v>0</v>
      </c>
      <c r="BL266" s="18" t="s">
        <v>230</v>
      </c>
      <c r="BM266" s="198" t="s">
        <v>502</v>
      </c>
    </row>
    <row r="267" spans="1:65" s="2" customFormat="1" ht="22.9" customHeight="1">
      <c r="A267" s="35"/>
      <c r="B267" s="36"/>
      <c r="C267" s="187" t="s">
        <v>463</v>
      </c>
      <c r="D267" s="187" t="s">
        <v>147</v>
      </c>
      <c r="E267" s="188" t="s">
        <v>699</v>
      </c>
      <c r="F267" s="189" t="s">
        <v>700</v>
      </c>
      <c r="G267" s="190" t="s">
        <v>245</v>
      </c>
      <c r="H267" s="191">
        <v>0.32200000000000001</v>
      </c>
      <c r="I267" s="192"/>
      <c r="J267" s="193">
        <f>ROUND(I267*H267,2)</f>
        <v>0</v>
      </c>
      <c r="K267" s="189" t="s">
        <v>151</v>
      </c>
      <c r="L267" s="40"/>
      <c r="M267" s="194" t="s">
        <v>1</v>
      </c>
      <c r="N267" s="195" t="s">
        <v>43</v>
      </c>
      <c r="O267" s="72"/>
      <c r="P267" s="196">
        <f>O267*H267</f>
        <v>0</v>
      </c>
      <c r="Q267" s="196">
        <v>0</v>
      </c>
      <c r="R267" s="196">
        <f>Q267*H267</f>
        <v>0</v>
      </c>
      <c r="S267" s="196">
        <v>0</v>
      </c>
      <c r="T267" s="19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8" t="s">
        <v>230</v>
      </c>
      <c r="AT267" s="198" t="s">
        <v>147</v>
      </c>
      <c r="AU267" s="198" t="s">
        <v>88</v>
      </c>
      <c r="AY267" s="18" t="s">
        <v>144</v>
      </c>
      <c r="BE267" s="199">
        <f>IF(N267="základní",J267,0)</f>
        <v>0</v>
      </c>
      <c r="BF267" s="199">
        <f>IF(N267="snížená",J267,0)</f>
        <v>0</v>
      </c>
      <c r="BG267" s="199">
        <f>IF(N267="zákl. přenesená",J267,0)</f>
        <v>0</v>
      </c>
      <c r="BH267" s="199">
        <f>IF(N267="sníž. přenesená",J267,0)</f>
        <v>0</v>
      </c>
      <c r="BI267" s="199">
        <f>IF(N267="nulová",J267,0)</f>
        <v>0</v>
      </c>
      <c r="BJ267" s="18" t="s">
        <v>86</v>
      </c>
      <c r="BK267" s="199">
        <f>ROUND(I267*H267,2)</f>
        <v>0</v>
      </c>
      <c r="BL267" s="18" t="s">
        <v>230</v>
      </c>
      <c r="BM267" s="198" t="s">
        <v>506</v>
      </c>
    </row>
    <row r="268" spans="1:65" s="2" customFormat="1" ht="22.9" customHeight="1">
      <c r="A268" s="35"/>
      <c r="B268" s="36"/>
      <c r="C268" s="187" t="s">
        <v>467</v>
      </c>
      <c r="D268" s="187" t="s">
        <v>147</v>
      </c>
      <c r="E268" s="188" t="s">
        <v>508</v>
      </c>
      <c r="F268" s="189" t="s">
        <v>509</v>
      </c>
      <c r="G268" s="190" t="s">
        <v>245</v>
      </c>
      <c r="H268" s="191">
        <v>0.32200000000000001</v>
      </c>
      <c r="I268" s="192"/>
      <c r="J268" s="193">
        <f>ROUND(I268*H268,2)</f>
        <v>0</v>
      </c>
      <c r="K268" s="189" t="s">
        <v>151</v>
      </c>
      <c r="L268" s="40"/>
      <c r="M268" s="194" t="s">
        <v>1</v>
      </c>
      <c r="N268" s="195" t="s">
        <v>43</v>
      </c>
      <c r="O268" s="72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8" t="s">
        <v>230</v>
      </c>
      <c r="AT268" s="198" t="s">
        <v>147</v>
      </c>
      <c r="AU268" s="198" t="s">
        <v>88</v>
      </c>
      <c r="AY268" s="18" t="s">
        <v>144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8" t="s">
        <v>86</v>
      </c>
      <c r="BK268" s="199">
        <f>ROUND(I268*H268,2)</f>
        <v>0</v>
      </c>
      <c r="BL268" s="18" t="s">
        <v>230</v>
      </c>
      <c r="BM268" s="198" t="s">
        <v>510</v>
      </c>
    </row>
    <row r="269" spans="1:65" s="12" customFormat="1" ht="22.75" customHeight="1">
      <c r="B269" s="171"/>
      <c r="C269" s="172"/>
      <c r="D269" s="173" t="s">
        <v>77</v>
      </c>
      <c r="E269" s="185" t="s">
        <v>557</v>
      </c>
      <c r="F269" s="185" t="s">
        <v>558</v>
      </c>
      <c r="G269" s="172"/>
      <c r="H269" s="172"/>
      <c r="I269" s="175"/>
      <c r="J269" s="186">
        <f>BK269</f>
        <v>0</v>
      </c>
      <c r="K269" s="172"/>
      <c r="L269" s="177"/>
      <c r="M269" s="178"/>
      <c r="N269" s="179"/>
      <c r="O269" s="179"/>
      <c r="P269" s="180">
        <f>SUM(P270:P291)</f>
        <v>0</v>
      </c>
      <c r="Q269" s="179"/>
      <c r="R269" s="180">
        <f>SUM(R270:R291)</f>
        <v>9.3223899999999998E-3</v>
      </c>
      <c r="S269" s="179"/>
      <c r="T269" s="181">
        <f>SUM(T270:T291)</f>
        <v>0</v>
      </c>
      <c r="AR269" s="182" t="s">
        <v>88</v>
      </c>
      <c r="AT269" s="183" t="s">
        <v>77</v>
      </c>
      <c r="AU269" s="183" t="s">
        <v>86</v>
      </c>
      <c r="AY269" s="182" t="s">
        <v>144</v>
      </c>
      <c r="BK269" s="184">
        <f>SUM(BK270:BK291)</f>
        <v>0</v>
      </c>
    </row>
    <row r="270" spans="1:65" s="2" customFormat="1" ht="22.9" customHeight="1">
      <c r="A270" s="35"/>
      <c r="B270" s="36"/>
      <c r="C270" s="187" t="s">
        <v>472</v>
      </c>
      <c r="D270" s="187" t="s">
        <v>147</v>
      </c>
      <c r="E270" s="188" t="s">
        <v>560</v>
      </c>
      <c r="F270" s="189" t="s">
        <v>561</v>
      </c>
      <c r="G270" s="190" t="s">
        <v>150</v>
      </c>
      <c r="H270" s="191">
        <v>1.232</v>
      </c>
      <c r="I270" s="192"/>
      <c r="J270" s="193">
        <f>ROUND(I270*H270,2)</f>
        <v>0</v>
      </c>
      <c r="K270" s="189" t="s">
        <v>151</v>
      </c>
      <c r="L270" s="40"/>
      <c r="M270" s="194" t="s">
        <v>1</v>
      </c>
      <c r="N270" s="195" t="s">
        <v>43</v>
      </c>
      <c r="O270" s="72"/>
      <c r="P270" s="196">
        <f>O270*H270</f>
        <v>0</v>
      </c>
      <c r="Q270" s="196">
        <v>6.9999999999999994E-5</v>
      </c>
      <c r="R270" s="196">
        <f>Q270*H270</f>
        <v>8.6239999999999987E-5</v>
      </c>
      <c r="S270" s="196">
        <v>0</v>
      </c>
      <c r="T270" s="19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8" t="s">
        <v>230</v>
      </c>
      <c r="AT270" s="198" t="s">
        <v>147</v>
      </c>
      <c r="AU270" s="198" t="s">
        <v>88</v>
      </c>
      <c r="AY270" s="18" t="s">
        <v>144</v>
      </c>
      <c r="BE270" s="199">
        <f>IF(N270="základní",J270,0)</f>
        <v>0</v>
      </c>
      <c r="BF270" s="199">
        <f>IF(N270="snížená",J270,0)</f>
        <v>0</v>
      </c>
      <c r="BG270" s="199">
        <f>IF(N270="zákl. přenesená",J270,0)</f>
        <v>0</v>
      </c>
      <c r="BH270" s="199">
        <f>IF(N270="sníž. přenesená",J270,0)</f>
        <v>0</v>
      </c>
      <c r="BI270" s="199">
        <f>IF(N270="nulová",J270,0)</f>
        <v>0</v>
      </c>
      <c r="BJ270" s="18" t="s">
        <v>86</v>
      </c>
      <c r="BK270" s="199">
        <f>ROUND(I270*H270,2)</f>
        <v>0</v>
      </c>
      <c r="BL270" s="18" t="s">
        <v>230</v>
      </c>
      <c r="BM270" s="198" t="s">
        <v>562</v>
      </c>
    </row>
    <row r="271" spans="1:65" s="13" customFormat="1" ht="10">
      <c r="B271" s="200"/>
      <c r="C271" s="201"/>
      <c r="D271" s="202" t="s">
        <v>154</v>
      </c>
      <c r="E271" s="203" t="s">
        <v>1</v>
      </c>
      <c r="F271" s="204" t="s">
        <v>563</v>
      </c>
      <c r="G271" s="201"/>
      <c r="H271" s="203" t="s">
        <v>1</v>
      </c>
      <c r="I271" s="205"/>
      <c r="J271" s="201"/>
      <c r="K271" s="201"/>
      <c r="L271" s="206"/>
      <c r="M271" s="207"/>
      <c r="N271" s="208"/>
      <c r="O271" s="208"/>
      <c r="P271" s="208"/>
      <c r="Q271" s="208"/>
      <c r="R271" s="208"/>
      <c r="S271" s="208"/>
      <c r="T271" s="209"/>
      <c r="AT271" s="210" t="s">
        <v>154</v>
      </c>
      <c r="AU271" s="210" t="s">
        <v>88</v>
      </c>
      <c r="AV271" s="13" t="s">
        <v>86</v>
      </c>
      <c r="AW271" s="13" t="s">
        <v>34</v>
      </c>
      <c r="AX271" s="13" t="s">
        <v>78</v>
      </c>
      <c r="AY271" s="210" t="s">
        <v>144</v>
      </c>
    </row>
    <row r="272" spans="1:65" s="14" customFormat="1" ht="10">
      <c r="B272" s="211"/>
      <c r="C272" s="212"/>
      <c r="D272" s="202" t="s">
        <v>154</v>
      </c>
      <c r="E272" s="213" t="s">
        <v>1</v>
      </c>
      <c r="F272" s="214" t="s">
        <v>564</v>
      </c>
      <c r="G272" s="212"/>
      <c r="H272" s="215">
        <v>1.232</v>
      </c>
      <c r="I272" s="216"/>
      <c r="J272" s="212"/>
      <c r="K272" s="212"/>
      <c r="L272" s="217"/>
      <c r="M272" s="218"/>
      <c r="N272" s="219"/>
      <c r="O272" s="219"/>
      <c r="P272" s="219"/>
      <c r="Q272" s="219"/>
      <c r="R272" s="219"/>
      <c r="S272" s="219"/>
      <c r="T272" s="220"/>
      <c r="AT272" s="221" t="s">
        <v>154</v>
      </c>
      <c r="AU272" s="221" t="s">
        <v>88</v>
      </c>
      <c r="AV272" s="14" t="s">
        <v>88</v>
      </c>
      <c r="AW272" s="14" t="s">
        <v>34</v>
      </c>
      <c r="AX272" s="14" t="s">
        <v>86</v>
      </c>
      <c r="AY272" s="221" t="s">
        <v>144</v>
      </c>
    </row>
    <row r="273" spans="1:65" s="2" customFormat="1" ht="22.9" customHeight="1">
      <c r="A273" s="35"/>
      <c r="B273" s="36"/>
      <c r="C273" s="187" t="s">
        <v>476</v>
      </c>
      <c r="D273" s="187" t="s">
        <v>147</v>
      </c>
      <c r="E273" s="188" t="s">
        <v>566</v>
      </c>
      <c r="F273" s="189" t="s">
        <v>567</v>
      </c>
      <c r="G273" s="190" t="s">
        <v>150</v>
      </c>
      <c r="H273" s="191">
        <v>1.232</v>
      </c>
      <c r="I273" s="192"/>
      <c r="J273" s="193">
        <f>ROUND(I273*H273,2)</f>
        <v>0</v>
      </c>
      <c r="K273" s="189" t="s">
        <v>151</v>
      </c>
      <c r="L273" s="40"/>
      <c r="M273" s="194" t="s">
        <v>1</v>
      </c>
      <c r="N273" s="195" t="s">
        <v>43</v>
      </c>
      <c r="O273" s="72"/>
      <c r="P273" s="196">
        <f>O273*H273</f>
        <v>0</v>
      </c>
      <c r="Q273" s="196">
        <v>6.0000000000000002E-5</v>
      </c>
      <c r="R273" s="196">
        <f>Q273*H273</f>
        <v>7.3919999999999997E-5</v>
      </c>
      <c r="S273" s="196">
        <v>0</v>
      </c>
      <c r="T273" s="19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8" t="s">
        <v>230</v>
      </c>
      <c r="AT273" s="198" t="s">
        <v>147</v>
      </c>
      <c r="AU273" s="198" t="s">
        <v>88</v>
      </c>
      <c r="AY273" s="18" t="s">
        <v>144</v>
      </c>
      <c r="BE273" s="199">
        <f>IF(N273="základní",J273,0)</f>
        <v>0</v>
      </c>
      <c r="BF273" s="199">
        <f>IF(N273="snížená",J273,0)</f>
        <v>0</v>
      </c>
      <c r="BG273" s="199">
        <f>IF(N273="zákl. přenesená",J273,0)</f>
        <v>0</v>
      </c>
      <c r="BH273" s="199">
        <f>IF(N273="sníž. přenesená",J273,0)</f>
        <v>0</v>
      </c>
      <c r="BI273" s="199">
        <f>IF(N273="nulová",J273,0)</f>
        <v>0</v>
      </c>
      <c r="BJ273" s="18" t="s">
        <v>86</v>
      </c>
      <c r="BK273" s="199">
        <f>ROUND(I273*H273,2)</f>
        <v>0</v>
      </c>
      <c r="BL273" s="18" t="s">
        <v>230</v>
      </c>
      <c r="BM273" s="198" t="s">
        <v>568</v>
      </c>
    </row>
    <row r="274" spans="1:65" s="13" customFormat="1" ht="10">
      <c r="B274" s="200"/>
      <c r="C274" s="201"/>
      <c r="D274" s="202" t="s">
        <v>154</v>
      </c>
      <c r="E274" s="203" t="s">
        <v>1</v>
      </c>
      <c r="F274" s="204" t="s">
        <v>563</v>
      </c>
      <c r="G274" s="201"/>
      <c r="H274" s="203" t="s">
        <v>1</v>
      </c>
      <c r="I274" s="205"/>
      <c r="J274" s="201"/>
      <c r="K274" s="201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154</v>
      </c>
      <c r="AU274" s="210" t="s">
        <v>88</v>
      </c>
      <c r="AV274" s="13" t="s">
        <v>86</v>
      </c>
      <c r="AW274" s="13" t="s">
        <v>34</v>
      </c>
      <c r="AX274" s="13" t="s">
        <v>78</v>
      </c>
      <c r="AY274" s="210" t="s">
        <v>144</v>
      </c>
    </row>
    <row r="275" spans="1:65" s="14" customFormat="1" ht="10">
      <c r="B275" s="211"/>
      <c r="C275" s="212"/>
      <c r="D275" s="202" t="s">
        <v>154</v>
      </c>
      <c r="E275" s="213" t="s">
        <v>1</v>
      </c>
      <c r="F275" s="214" t="s">
        <v>564</v>
      </c>
      <c r="G275" s="212"/>
      <c r="H275" s="215">
        <v>1.232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154</v>
      </c>
      <c r="AU275" s="221" t="s">
        <v>88</v>
      </c>
      <c r="AV275" s="14" t="s">
        <v>88</v>
      </c>
      <c r="AW275" s="14" t="s">
        <v>34</v>
      </c>
      <c r="AX275" s="14" t="s">
        <v>86</v>
      </c>
      <c r="AY275" s="221" t="s">
        <v>144</v>
      </c>
    </row>
    <row r="276" spans="1:65" s="2" customFormat="1" ht="22.9" customHeight="1">
      <c r="A276" s="35"/>
      <c r="B276" s="36"/>
      <c r="C276" s="187" t="s">
        <v>481</v>
      </c>
      <c r="D276" s="187" t="s">
        <v>147</v>
      </c>
      <c r="E276" s="188" t="s">
        <v>570</v>
      </c>
      <c r="F276" s="189" t="s">
        <v>571</v>
      </c>
      <c r="G276" s="190" t="s">
        <v>150</v>
      </c>
      <c r="H276" s="191">
        <v>1.232</v>
      </c>
      <c r="I276" s="192"/>
      <c r="J276" s="193">
        <f>ROUND(I276*H276,2)</f>
        <v>0</v>
      </c>
      <c r="K276" s="189" t="s">
        <v>151</v>
      </c>
      <c r="L276" s="40"/>
      <c r="M276" s="194" t="s">
        <v>1</v>
      </c>
      <c r="N276" s="195" t="s">
        <v>43</v>
      </c>
      <c r="O276" s="72"/>
      <c r="P276" s="196">
        <f>O276*H276</f>
        <v>0</v>
      </c>
      <c r="Q276" s="196">
        <v>1.3999999999999999E-4</v>
      </c>
      <c r="R276" s="196">
        <f>Q276*H276</f>
        <v>1.7247999999999997E-4</v>
      </c>
      <c r="S276" s="196">
        <v>0</v>
      </c>
      <c r="T276" s="19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8" t="s">
        <v>230</v>
      </c>
      <c r="AT276" s="198" t="s">
        <v>147</v>
      </c>
      <c r="AU276" s="198" t="s">
        <v>88</v>
      </c>
      <c r="AY276" s="18" t="s">
        <v>144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8" t="s">
        <v>86</v>
      </c>
      <c r="BK276" s="199">
        <f>ROUND(I276*H276,2)</f>
        <v>0</v>
      </c>
      <c r="BL276" s="18" t="s">
        <v>230</v>
      </c>
      <c r="BM276" s="198" t="s">
        <v>572</v>
      </c>
    </row>
    <row r="277" spans="1:65" s="2" customFormat="1" ht="22.9" customHeight="1">
      <c r="A277" s="35"/>
      <c r="B277" s="36"/>
      <c r="C277" s="187" t="s">
        <v>486</v>
      </c>
      <c r="D277" s="187" t="s">
        <v>147</v>
      </c>
      <c r="E277" s="188" t="s">
        <v>574</v>
      </c>
      <c r="F277" s="189" t="s">
        <v>575</v>
      </c>
      <c r="G277" s="190" t="s">
        <v>150</v>
      </c>
      <c r="H277" s="191">
        <v>1.232</v>
      </c>
      <c r="I277" s="192"/>
      <c r="J277" s="193">
        <f>ROUND(I277*H277,2)</f>
        <v>0</v>
      </c>
      <c r="K277" s="189" t="s">
        <v>151</v>
      </c>
      <c r="L277" s="40"/>
      <c r="M277" s="194" t="s">
        <v>1</v>
      </c>
      <c r="N277" s="195" t="s">
        <v>43</v>
      </c>
      <c r="O277" s="72"/>
      <c r="P277" s="196">
        <f>O277*H277</f>
        <v>0</v>
      </c>
      <c r="Q277" s="196">
        <v>1.2E-4</v>
      </c>
      <c r="R277" s="196">
        <f>Q277*H277</f>
        <v>1.4783999999999999E-4</v>
      </c>
      <c r="S277" s="196">
        <v>0</v>
      </c>
      <c r="T277" s="19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8" t="s">
        <v>230</v>
      </c>
      <c r="AT277" s="198" t="s">
        <v>147</v>
      </c>
      <c r="AU277" s="198" t="s">
        <v>88</v>
      </c>
      <c r="AY277" s="18" t="s">
        <v>144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18" t="s">
        <v>86</v>
      </c>
      <c r="BK277" s="199">
        <f>ROUND(I277*H277,2)</f>
        <v>0</v>
      </c>
      <c r="BL277" s="18" t="s">
        <v>230</v>
      </c>
      <c r="BM277" s="198" t="s">
        <v>576</v>
      </c>
    </row>
    <row r="278" spans="1:65" s="2" customFormat="1" ht="31" customHeight="1">
      <c r="A278" s="35"/>
      <c r="B278" s="36"/>
      <c r="C278" s="187" t="s">
        <v>491</v>
      </c>
      <c r="D278" s="187" t="s">
        <v>147</v>
      </c>
      <c r="E278" s="188" t="s">
        <v>578</v>
      </c>
      <c r="F278" s="189" t="s">
        <v>579</v>
      </c>
      <c r="G278" s="190" t="s">
        <v>150</v>
      </c>
      <c r="H278" s="191">
        <v>15.452999999999999</v>
      </c>
      <c r="I278" s="192"/>
      <c r="J278" s="193">
        <f>ROUND(I278*H278,2)</f>
        <v>0</v>
      </c>
      <c r="K278" s="189" t="s">
        <v>151</v>
      </c>
      <c r="L278" s="40"/>
      <c r="M278" s="194" t="s">
        <v>1</v>
      </c>
      <c r="N278" s="195" t="s">
        <v>43</v>
      </c>
      <c r="O278" s="72"/>
      <c r="P278" s="196">
        <f>O278*H278</f>
        <v>0</v>
      </c>
      <c r="Q278" s="196">
        <v>9.0000000000000006E-5</v>
      </c>
      <c r="R278" s="196">
        <f>Q278*H278</f>
        <v>1.3907699999999999E-3</v>
      </c>
      <c r="S278" s="196">
        <v>0</v>
      </c>
      <c r="T278" s="19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8" t="s">
        <v>230</v>
      </c>
      <c r="AT278" s="198" t="s">
        <v>147</v>
      </c>
      <c r="AU278" s="198" t="s">
        <v>88</v>
      </c>
      <c r="AY278" s="18" t="s">
        <v>144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8" t="s">
        <v>86</v>
      </c>
      <c r="BK278" s="199">
        <f>ROUND(I278*H278,2)</f>
        <v>0</v>
      </c>
      <c r="BL278" s="18" t="s">
        <v>230</v>
      </c>
      <c r="BM278" s="198" t="s">
        <v>580</v>
      </c>
    </row>
    <row r="279" spans="1:65" s="13" customFormat="1" ht="10">
      <c r="B279" s="200"/>
      <c r="C279" s="201"/>
      <c r="D279" s="202" t="s">
        <v>154</v>
      </c>
      <c r="E279" s="203" t="s">
        <v>1</v>
      </c>
      <c r="F279" s="204" t="s">
        <v>782</v>
      </c>
      <c r="G279" s="201"/>
      <c r="H279" s="203" t="s">
        <v>1</v>
      </c>
      <c r="I279" s="205"/>
      <c r="J279" s="201"/>
      <c r="K279" s="201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154</v>
      </c>
      <c r="AU279" s="210" t="s">
        <v>88</v>
      </c>
      <c r="AV279" s="13" t="s">
        <v>86</v>
      </c>
      <c r="AW279" s="13" t="s">
        <v>34</v>
      </c>
      <c r="AX279" s="13" t="s">
        <v>78</v>
      </c>
      <c r="AY279" s="210" t="s">
        <v>144</v>
      </c>
    </row>
    <row r="280" spans="1:65" s="14" customFormat="1" ht="10">
      <c r="B280" s="211"/>
      <c r="C280" s="212"/>
      <c r="D280" s="202" t="s">
        <v>154</v>
      </c>
      <c r="E280" s="213" t="s">
        <v>1</v>
      </c>
      <c r="F280" s="214" t="s">
        <v>783</v>
      </c>
      <c r="G280" s="212"/>
      <c r="H280" s="215">
        <v>11.817</v>
      </c>
      <c r="I280" s="216"/>
      <c r="J280" s="212"/>
      <c r="K280" s="212"/>
      <c r="L280" s="217"/>
      <c r="M280" s="218"/>
      <c r="N280" s="219"/>
      <c r="O280" s="219"/>
      <c r="P280" s="219"/>
      <c r="Q280" s="219"/>
      <c r="R280" s="219"/>
      <c r="S280" s="219"/>
      <c r="T280" s="220"/>
      <c r="AT280" s="221" t="s">
        <v>154</v>
      </c>
      <c r="AU280" s="221" t="s">
        <v>88</v>
      </c>
      <c r="AV280" s="14" t="s">
        <v>88</v>
      </c>
      <c r="AW280" s="14" t="s">
        <v>34</v>
      </c>
      <c r="AX280" s="14" t="s">
        <v>78</v>
      </c>
      <c r="AY280" s="221" t="s">
        <v>144</v>
      </c>
    </row>
    <row r="281" spans="1:65" s="13" customFormat="1" ht="10">
      <c r="B281" s="200"/>
      <c r="C281" s="201"/>
      <c r="D281" s="202" t="s">
        <v>154</v>
      </c>
      <c r="E281" s="203" t="s">
        <v>1</v>
      </c>
      <c r="F281" s="204" t="s">
        <v>784</v>
      </c>
      <c r="G281" s="201"/>
      <c r="H281" s="203" t="s">
        <v>1</v>
      </c>
      <c r="I281" s="205"/>
      <c r="J281" s="201"/>
      <c r="K281" s="201"/>
      <c r="L281" s="206"/>
      <c r="M281" s="207"/>
      <c r="N281" s="208"/>
      <c r="O281" s="208"/>
      <c r="P281" s="208"/>
      <c r="Q281" s="208"/>
      <c r="R281" s="208"/>
      <c r="S281" s="208"/>
      <c r="T281" s="209"/>
      <c r="AT281" s="210" t="s">
        <v>154</v>
      </c>
      <c r="AU281" s="210" t="s">
        <v>88</v>
      </c>
      <c r="AV281" s="13" t="s">
        <v>86</v>
      </c>
      <c r="AW281" s="13" t="s">
        <v>34</v>
      </c>
      <c r="AX281" s="13" t="s">
        <v>78</v>
      </c>
      <c r="AY281" s="210" t="s">
        <v>144</v>
      </c>
    </row>
    <row r="282" spans="1:65" s="14" customFormat="1" ht="10">
      <c r="B282" s="211"/>
      <c r="C282" s="212"/>
      <c r="D282" s="202" t="s">
        <v>154</v>
      </c>
      <c r="E282" s="213" t="s">
        <v>1</v>
      </c>
      <c r="F282" s="214" t="s">
        <v>785</v>
      </c>
      <c r="G282" s="212"/>
      <c r="H282" s="215">
        <v>3.6360000000000001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154</v>
      </c>
      <c r="AU282" s="221" t="s">
        <v>88</v>
      </c>
      <c r="AV282" s="14" t="s">
        <v>88</v>
      </c>
      <c r="AW282" s="14" t="s">
        <v>34</v>
      </c>
      <c r="AX282" s="14" t="s">
        <v>78</v>
      </c>
      <c r="AY282" s="221" t="s">
        <v>144</v>
      </c>
    </row>
    <row r="283" spans="1:65" s="15" customFormat="1" ht="10">
      <c r="B283" s="222"/>
      <c r="C283" s="223"/>
      <c r="D283" s="202" t="s">
        <v>154</v>
      </c>
      <c r="E283" s="224" t="s">
        <v>1</v>
      </c>
      <c r="F283" s="225" t="s">
        <v>167</v>
      </c>
      <c r="G283" s="223"/>
      <c r="H283" s="226">
        <v>15.452999999999999</v>
      </c>
      <c r="I283" s="227"/>
      <c r="J283" s="223"/>
      <c r="K283" s="223"/>
      <c r="L283" s="228"/>
      <c r="M283" s="229"/>
      <c r="N283" s="230"/>
      <c r="O283" s="230"/>
      <c r="P283" s="230"/>
      <c r="Q283" s="230"/>
      <c r="R283" s="230"/>
      <c r="S283" s="230"/>
      <c r="T283" s="231"/>
      <c r="AT283" s="232" t="s">
        <v>154</v>
      </c>
      <c r="AU283" s="232" t="s">
        <v>88</v>
      </c>
      <c r="AV283" s="15" t="s">
        <v>152</v>
      </c>
      <c r="AW283" s="15" t="s">
        <v>34</v>
      </c>
      <c r="AX283" s="15" t="s">
        <v>86</v>
      </c>
      <c r="AY283" s="232" t="s">
        <v>144</v>
      </c>
    </row>
    <row r="284" spans="1:65" s="2" customFormat="1" ht="22.9" customHeight="1">
      <c r="A284" s="35"/>
      <c r="B284" s="36"/>
      <c r="C284" s="187" t="s">
        <v>495</v>
      </c>
      <c r="D284" s="187" t="s">
        <v>147</v>
      </c>
      <c r="E284" s="188" t="s">
        <v>582</v>
      </c>
      <c r="F284" s="189" t="s">
        <v>583</v>
      </c>
      <c r="G284" s="190" t="s">
        <v>422</v>
      </c>
      <c r="H284" s="191">
        <v>31.58</v>
      </c>
      <c r="I284" s="192"/>
      <c r="J284" s="193">
        <f>ROUND(I284*H284,2)</f>
        <v>0</v>
      </c>
      <c r="K284" s="189" t="s">
        <v>151</v>
      </c>
      <c r="L284" s="40"/>
      <c r="M284" s="194" t="s">
        <v>1</v>
      </c>
      <c r="N284" s="195" t="s">
        <v>43</v>
      </c>
      <c r="O284" s="72"/>
      <c r="P284" s="196">
        <f>O284*H284</f>
        <v>0</v>
      </c>
      <c r="Q284" s="196">
        <v>1.0000000000000001E-5</v>
      </c>
      <c r="R284" s="196">
        <f>Q284*H284</f>
        <v>3.1580000000000003E-4</v>
      </c>
      <c r="S284" s="196">
        <v>0</v>
      </c>
      <c r="T284" s="19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8" t="s">
        <v>230</v>
      </c>
      <c r="AT284" s="198" t="s">
        <v>147</v>
      </c>
      <c r="AU284" s="198" t="s">
        <v>88</v>
      </c>
      <c r="AY284" s="18" t="s">
        <v>144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8" t="s">
        <v>86</v>
      </c>
      <c r="BK284" s="199">
        <f>ROUND(I284*H284,2)</f>
        <v>0</v>
      </c>
      <c r="BL284" s="18" t="s">
        <v>230</v>
      </c>
      <c r="BM284" s="198" t="s">
        <v>584</v>
      </c>
    </row>
    <row r="285" spans="1:65" s="14" customFormat="1" ht="10">
      <c r="B285" s="211"/>
      <c r="C285" s="212"/>
      <c r="D285" s="202" t="s">
        <v>154</v>
      </c>
      <c r="E285" s="213" t="s">
        <v>1</v>
      </c>
      <c r="F285" s="214" t="s">
        <v>801</v>
      </c>
      <c r="G285" s="212"/>
      <c r="H285" s="215">
        <v>31.58</v>
      </c>
      <c r="I285" s="216"/>
      <c r="J285" s="212"/>
      <c r="K285" s="212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154</v>
      </c>
      <c r="AU285" s="221" t="s">
        <v>88</v>
      </c>
      <c r="AV285" s="14" t="s">
        <v>88</v>
      </c>
      <c r="AW285" s="14" t="s">
        <v>34</v>
      </c>
      <c r="AX285" s="14" t="s">
        <v>86</v>
      </c>
      <c r="AY285" s="221" t="s">
        <v>144</v>
      </c>
    </row>
    <row r="286" spans="1:65" s="2" customFormat="1" ht="22.9" customHeight="1">
      <c r="A286" s="35"/>
      <c r="B286" s="36"/>
      <c r="C286" s="187" t="s">
        <v>499</v>
      </c>
      <c r="D286" s="187" t="s">
        <v>147</v>
      </c>
      <c r="E286" s="188" t="s">
        <v>586</v>
      </c>
      <c r="F286" s="189" t="s">
        <v>587</v>
      </c>
      <c r="G286" s="190" t="s">
        <v>150</v>
      </c>
      <c r="H286" s="191">
        <v>15.452999999999999</v>
      </c>
      <c r="I286" s="192"/>
      <c r="J286" s="193">
        <f t="shared" ref="J286:J291" si="10">ROUND(I286*H286,2)</f>
        <v>0</v>
      </c>
      <c r="K286" s="189" t="s">
        <v>151</v>
      </c>
      <c r="L286" s="40"/>
      <c r="M286" s="194" t="s">
        <v>1</v>
      </c>
      <c r="N286" s="195" t="s">
        <v>43</v>
      </c>
      <c r="O286" s="72"/>
      <c r="P286" s="196">
        <f t="shared" ref="P286:P291" si="11">O286*H286</f>
        <v>0</v>
      </c>
      <c r="Q286" s="196">
        <v>0</v>
      </c>
      <c r="R286" s="196">
        <f t="shared" ref="R286:R291" si="12">Q286*H286</f>
        <v>0</v>
      </c>
      <c r="S286" s="196">
        <v>0</v>
      </c>
      <c r="T286" s="197">
        <f t="shared" ref="T286:T291" si="13"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8" t="s">
        <v>230</v>
      </c>
      <c r="AT286" s="198" t="s">
        <v>147</v>
      </c>
      <c r="AU286" s="198" t="s">
        <v>88</v>
      </c>
      <c r="AY286" s="18" t="s">
        <v>144</v>
      </c>
      <c r="BE286" s="199">
        <f t="shared" ref="BE286:BE291" si="14">IF(N286="základní",J286,0)</f>
        <v>0</v>
      </c>
      <c r="BF286" s="199">
        <f t="shared" ref="BF286:BF291" si="15">IF(N286="snížená",J286,0)</f>
        <v>0</v>
      </c>
      <c r="BG286" s="199">
        <f t="shared" ref="BG286:BG291" si="16">IF(N286="zákl. přenesená",J286,0)</f>
        <v>0</v>
      </c>
      <c r="BH286" s="199">
        <f t="shared" ref="BH286:BH291" si="17">IF(N286="sníž. přenesená",J286,0)</f>
        <v>0</v>
      </c>
      <c r="BI286" s="199">
        <f t="shared" ref="BI286:BI291" si="18">IF(N286="nulová",J286,0)</f>
        <v>0</v>
      </c>
      <c r="BJ286" s="18" t="s">
        <v>86</v>
      </c>
      <c r="BK286" s="199">
        <f t="shared" ref="BK286:BK291" si="19">ROUND(I286*H286,2)</f>
        <v>0</v>
      </c>
      <c r="BL286" s="18" t="s">
        <v>230</v>
      </c>
      <c r="BM286" s="198" t="s">
        <v>588</v>
      </c>
    </row>
    <row r="287" spans="1:65" s="2" customFormat="1" ht="22.9" customHeight="1">
      <c r="A287" s="35"/>
      <c r="B287" s="36"/>
      <c r="C287" s="187" t="s">
        <v>503</v>
      </c>
      <c r="D287" s="187" t="s">
        <v>147</v>
      </c>
      <c r="E287" s="188" t="s">
        <v>590</v>
      </c>
      <c r="F287" s="189" t="s">
        <v>591</v>
      </c>
      <c r="G287" s="190" t="s">
        <v>422</v>
      </c>
      <c r="H287" s="191">
        <v>31.58</v>
      </c>
      <c r="I287" s="192"/>
      <c r="J287" s="193">
        <f t="shared" si="10"/>
        <v>0</v>
      </c>
      <c r="K287" s="189" t="s">
        <v>151</v>
      </c>
      <c r="L287" s="40"/>
      <c r="M287" s="194" t="s">
        <v>1</v>
      </c>
      <c r="N287" s="195" t="s">
        <v>43</v>
      </c>
      <c r="O287" s="72"/>
      <c r="P287" s="196">
        <f t="shared" si="11"/>
        <v>0</v>
      </c>
      <c r="Q287" s="196">
        <v>0</v>
      </c>
      <c r="R287" s="196">
        <f t="shared" si="12"/>
        <v>0</v>
      </c>
      <c r="S287" s="196">
        <v>0</v>
      </c>
      <c r="T287" s="197">
        <f t="shared" si="1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8" t="s">
        <v>230</v>
      </c>
      <c r="AT287" s="198" t="s">
        <v>147</v>
      </c>
      <c r="AU287" s="198" t="s">
        <v>88</v>
      </c>
      <c r="AY287" s="18" t="s">
        <v>144</v>
      </c>
      <c r="BE287" s="199">
        <f t="shared" si="14"/>
        <v>0</v>
      </c>
      <c r="BF287" s="199">
        <f t="shared" si="15"/>
        <v>0</v>
      </c>
      <c r="BG287" s="199">
        <f t="shared" si="16"/>
        <v>0</v>
      </c>
      <c r="BH287" s="199">
        <f t="shared" si="17"/>
        <v>0</v>
      </c>
      <c r="BI287" s="199">
        <f t="shared" si="18"/>
        <v>0</v>
      </c>
      <c r="BJ287" s="18" t="s">
        <v>86</v>
      </c>
      <c r="BK287" s="199">
        <f t="shared" si="19"/>
        <v>0</v>
      </c>
      <c r="BL287" s="18" t="s">
        <v>230</v>
      </c>
      <c r="BM287" s="198" t="s">
        <v>592</v>
      </c>
    </row>
    <row r="288" spans="1:65" s="2" customFormat="1" ht="22.9" customHeight="1">
      <c r="A288" s="35"/>
      <c r="B288" s="36"/>
      <c r="C288" s="187" t="s">
        <v>507</v>
      </c>
      <c r="D288" s="187" t="s">
        <v>147</v>
      </c>
      <c r="E288" s="188" t="s">
        <v>595</v>
      </c>
      <c r="F288" s="189" t="s">
        <v>596</v>
      </c>
      <c r="G288" s="190" t="s">
        <v>150</v>
      </c>
      <c r="H288" s="191">
        <v>15.452999999999999</v>
      </c>
      <c r="I288" s="192"/>
      <c r="J288" s="193">
        <f t="shared" si="10"/>
        <v>0</v>
      </c>
      <c r="K288" s="189" t="s">
        <v>151</v>
      </c>
      <c r="L288" s="40"/>
      <c r="M288" s="194" t="s">
        <v>1</v>
      </c>
      <c r="N288" s="195" t="s">
        <v>43</v>
      </c>
      <c r="O288" s="72"/>
      <c r="P288" s="196">
        <f t="shared" si="11"/>
        <v>0</v>
      </c>
      <c r="Q288" s="196">
        <v>1.7000000000000001E-4</v>
      </c>
      <c r="R288" s="196">
        <f t="shared" si="12"/>
        <v>2.6270099999999999E-3</v>
      </c>
      <c r="S288" s="196">
        <v>0</v>
      </c>
      <c r="T288" s="197">
        <f t="shared" si="1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8" t="s">
        <v>230</v>
      </c>
      <c r="AT288" s="198" t="s">
        <v>147</v>
      </c>
      <c r="AU288" s="198" t="s">
        <v>88</v>
      </c>
      <c r="AY288" s="18" t="s">
        <v>144</v>
      </c>
      <c r="BE288" s="199">
        <f t="shared" si="14"/>
        <v>0</v>
      </c>
      <c r="BF288" s="199">
        <f t="shared" si="15"/>
        <v>0</v>
      </c>
      <c r="BG288" s="199">
        <f t="shared" si="16"/>
        <v>0</v>
      </c>
      <c r="BH288" s="199">
        <f t="shared" si="17"/>
        <v>0</v>
      </c>
      <c r="BI288" s="199">
        <f t="shared" si="18"/>
        <v>0</v>
      </c>
      <c r="BJ288" s="18" t="s">
        <v>86</v>
      </c>
      <c r="BK288" s="199">
        <f t="shared" si="19"/>
        <v>0</v>
      </c>
      <c r="BL288" s="18" t="s">
        <v>230</v>
      </c>
      <c r="BM288" s="198" t="s">
        <v>597</v>
      </c>
    </row>
    <row r="289" spans="1:65" s="2" customFormat="1" ht="22.9" customHeight="1">
      <c r="A289" s="35"/>
      <c r="B289" s="36"/>
      <c r="C289" s="187" t="s">
        <v>513</v>
      </c>
      <c r="D289" s="187" t="s">
        <v>147</v>
      </c>
      <c r="E289" s="188" t="s">
        <v>599</v>
      </c>
      <c r="F289" s="189" t="s">
        <v>600</v>
      </c>
      <c r="G289" s="190" t="s">
        <v>422</v>
      </c>
      <c r="H289" s="191">
        <v>31.58</v>
      </c>
      <c r="I289" s="192"/>
      <c r="J289" s="193">
        <f t="shared" si="10"/>
        <v>0</v>
      </c>
      <c r="K289" s="189" t="s">
        <v>151</v>
      </c>
      <c r="L289" s="40"/>
      <c r="M289" s="194" t="s">
        <v>1</v>
      </c>
      <c r="N289" s="195" t="s">
        <v>43</v>
      </c>
      <c r="O289" s="72"/>
      <c r="P289" s="196">
        <f t="shared" si="11"/>
        <v>0</v>
      </c>
      <c r="Q289" s="196">
        <v>2.0000000000000002E-5</v>
      </c>
      <c r="R289" s="196">
        <f t="shared" si="12"/>
        <v>6.3160000000000007E-4</v>
      </c>
      <c r="S289" s="196">
        <v>0</v>
      </c>
      <c r="T289" s="197">
        <f t="shared" si="13"/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8" t="s">
        <v>230</v>
      </c>
      <c r="AT289" s="198" t="s">
        <v>147</v>
      </c>
      <c r="AU289" s="198" t="s">
        <v>88</v>
      </c>
      <c r="AY289" s="18" t="s">
        <v>144</v>
      </c>
      <c r="BE289" s="199">
        <f t="shared" si="14"/>
        <v>0</v>
      </c>
      <c r="BF289" s="199">
        <f t="shared" si="15"/>
        <v>0</v>
      </c>
      <c r="BG289" s="199">
        <f t="shared" si="16"/>
        <v>0</v>
      </c>
      <c r="BH289" s="199">
        <f t="shared" si="17"/>
        <v>0</v>
      </c>
      <c r="BI289" s="199">
        <f t="shared" si="18"/>
        <v>0</v>
      </c>
      <c r="BJ289" s="18" t="s">
        <v>86</v>
      </c>
      <c r="BK289" s="199">
        <f t="shared" si="19"/>
        <v>0</v>
      </c>
      <c r="BL289" s="18" t="s">
        <v>230</v>
      </c>
      <c r="BM289" s="198" t="s">
        <v>601</v>
      </c>
    </row>
    <row r="290" spans="1:65" s="2" customFormat="1" ht="22.9" customHeight="1">
      <c r="A290" s="35"/>
      <c r="B290" s="36"/>
      <c r="C290" s="187" t="s">
        <v>519</v>
      </c>
      <c r="D290" s="187" t="s">
        <v>147</v>
      </c>
      <c r="E290" s="188" t="s">
        <v>603</v>
      </c>
      <c r="F290" s="189" t="s">
        <v>604</v>
      </c>
      <c r="G290" s="190" t="s">
        <v>150</v>
      </c>
      <c r="H290" s="191">
        <v>15.452999999999999</v>
      </c>
      <c r="I290" s="192"/>
      <c r="J290" s="193">
        <f t="shared" si="10"/>
        <v>0</v>
      </c>
      <c r="K290" s="189" t="s">
        <v>151</v>
      </c>
      <c r="L290" s="40"/>
      <c r="M290" s="194" t="s">
        <v>1</v>
      </c>
      <c r="N290" s="195" t="s">
        <v>43</v>
      </c>
      <c r="O290" s="72"/>
      <c r="P290" s="196">
        <f t="shared" si="11"/>
        <v>0</v>
      </c>
      <c r="Q290" s="196">
        <v>2.1000000000000001E-4</v>
      </c>
      <c r="R290" s="196">
        <f t="shared" si="12"/>
        <v>3.2451300000000001E-3</v>
      </c>
      <c r="S290" s="196">
        <v>0</v>
      </c>
      <c r="T290" s="197">
        <f t="shared" si="13"/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8" t="s">
        <v>230</v>
      </c>
      <c r="AT290" s="198" t="s">
        <v>147</v>
      </c>
      <c r="AU290" s="198" t="s">
        <v>88</v>
      </c>
      <c r="AY290" s="18" t="s">
        <v>144</v>
      </c>
      <c r="BE290" s="199">
        <f t="shared" si="14"/>
        <v>0</v>
      </c>
      <c r="BF290" s="199">
        <f t="shared" si="15"/>
        <v>0</v>
      </c>
      <c r="BG290" s="199">
        <f t="shared" si="16"/>
        <v>0</v>
      </c>
      <c r="BH290" s="199">
        <f t="shared" si="17"/>
        <v>0</v>
      </c>
      <c r="BI290" s="199">
        <f t="shared" si="18"/>
        <v>0</v>
      </c>
      <c r="BJ290" s="18" t="s">
        <v>86</v>
      </c>
      <c r="BK290" s="199">
        <f t="shared" si="19"/>
        <v>0</v>
      </c>
      <c r="BL290" s="18" t="s">
        <v>230</v>
      </c>
      <c r="BM290" s="198" t="s">
        <v>605</v>
      </c>
    </row>
    <row r="291" spans="1:65" s="2" customFormat="1" ht="22.9" customHeight="1">
      <c r="A291" s="35"/>
      <c r="B291" s="36"/>
      <c r="C291" s="187" t="s">
        <v>524</v>
      </c>
      <c r="D291" s="187" t="s">
        <v>147</v>
      </c>
      <c r="E291" s="188" t="s">
        <v>607</v>
      </c>
      <c r="F291" s="189" t="s">
        <v>608</v>
      </c>
      <c r="G291" s="190" t="s">
        <v>422</v>
      </c>
      <c r="H291" s="191">
        <v>31.58</v>
      </c>
      <c r="I291" s="192"/>
      <c r="J291" s="193">
        <f t="shared" si="10"/>
        <v>0</v>
      </c>
      <c r="K291" s="189" t="s">
        <v>151</v>
      </c>
      <c r="L291" s="40"/>
      <c r="M291" s="194" t="s">
        <v>1</v>
      </c>
      <c r="N291" s="195" t="s">
        <v>43</v>
      </c>
      <c r="O291" s="72"/>
      <c r="P291" s="196">
        <f t="shared" si="11"/>
        <v>0</v>
      </c>
      <c r="Q291" s="196">
        <v>2.0000000000000002E-5</v>
      </c>
      <c r="R291" s="196">
        <f t="shared" si="12"/>
        <v>6.3160000000000007E-4</v>
      </c>
      <c r="S291" s="196">
        <v>0</v>
      </c>
      <c r="T291" s="197">
        <f t="shared" si="13"/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8" t="s">
        <v>230</v>
      </c>
      <c r="AT291" s="198" t="s">
        <v>147</v>
      </c>
      <c r="AU291" s="198" t="s">
        <v>88</v>
      </c>
      <c r="AY291" s="18" t="s">
        <v>144</v>
      </c>
      <c r="BE291" s="199">
        <f t="shared" si="14"/>
        <v>0</v>
      </c>
      <c r="BF291" s="199">
        <f t="shared" si="15"/>
        <v>0</v>
      </c>
      <c r="BG291" s="199">
        <f t="shared" si="16"/>
        <v>0</v>
      </c>
      <c r="BH291" s="199">
        <f t="shared" si="17"/>
        <v>0</v>
      </c>
      <c r="BI291" s="199">
        <f t="shared" si="18"/>
        <v>0</v>
      </c>
      <c r="BJ291" s="18" t="s">
        <v>86</v>
      </c>
      <c r="BK291" s="199">
        <f t="shared" si="19"/>
        <v>0</v>
      </c>
      <c r="BL291" s="18" t="s">
        <v>230</v>
      </c>
      <c r="BM291" s="198" t="s">
        <v>609</v>
      </c>
    </row>
    <row r="292" spans="1:65" s="12" customFormat="1" ht="22.75" customHeight="1">
      <c r="B292" s="171"/>
      <c r="C292" s="172"/>
      <c r="D292" s="173" t="s">
        <v>77</v>
      </c>
      <c r="E292" s="185" t="s">
        <v>610</v>
      </c>
      <c r="F292" s="185" t="s">
        <v>611</v>
      </c>
      <c r="G292" s="172"/>
      <c r="H292" s="172"/>
      <c r="I292" s="175"/>
      <c r="J292" s="186">
        <f>BK292</f>
        <v>0</v>
      </c>
      <c r="K292" s="172"/>
      <c r="L292" s="177"/>
      <c r="M292" s="178"/>
      <c r="N292" s="179"/>
      <c r="O292" s="179"/>
      <c r="P292" s="180">
        <f>SUM(P293:P305)</f>
        <v>0</v>
      </c>
      <c r="Q292" s="179"/>
      <c r="R292" s="180">
        <f>SUM(R293:R305)</f>
        <v>0.10391408999999999</v>
      </c>
      <c r="S292" s="179"/>
      <c r="T292" s="181">
        <f>SUM(T293:T305)</f>
        <v>2.161971E-2</v>
      </c>
      <c r="AR292" s="182" t="s">
        <v>88</v>
      </c>
      <c r="AT292" s="183" t="s">
        <v>77</v>
      </c>
      <c r="AU292" s="183" t="s">
        <v>86</v>
      </c>
      <c r="AY292" s="182" t="s">
        <v>144</v>
      </c>
      <c r="BK292" s="184">
        <f>SUM(BK293:BK305)</f>
        <v>0</v>
      </c>
    </row>
    <row r="293" spans="1:65" s="2" customFormat="1" ht="20.5" customHeight="1">
      <c r="A293" s="35"/>
      <c r="B293" s="36"/>
      <c r="C293" s="187" t="s">
        <v>528</v>
      </c>
      <c r="D293" s="187" t="s">
        <v>147</v>
      </c>
      <c r="E293" s="188" t="s">
        <v>613</v>
      </c>
      <c r="F293" s="189" t="s">
        <v>614</v>
      </c>
      <c r="G293" s="190" t="s">
        <v>150</v>
      </c>
      <c r="H293" s="191">
        <v>69.741</v>
      </c>
      <c r="I293" s="192"/>
      <c r="J293" s="193">
        <f>ROUND(I293*H293,2)</f>
        <v>0</v>
      </c>
      <c r="K293" s="189" t="s">
        <v>151</v>
      </c>
      <c r="L293" s="40"/>
      <c r="M293" s="194" t="s">
        <v>1</v>
      </c>
      <c r="N293" s="195" t="s">
        <v>43</v>
      </c>
      <c r="O293" s="72"/>
      <c r="P293" s="196">
        <f>O293*H293</f>
        <v>0</v>
      </c>
      <c r="Q293" s="196">
        <v>1E-3</v>
      </c>
      <c r="R293" s="196">
        <f>Q293*H293</f>
        <v>6.9740999999999997E-2</v>
      </c>
      <c r="S293" s="196">
        <v>3.1E-4</v>
      </c>
      <c r="T293" s="197">
        <f>S293*H293</f>
        <v>2.161971E-2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8" t="s">
        <v>230</v>
      </c>
      <c r="AT293" s="198" t="s">
        <v>147</v>
      </c>
      <c r="AU293" s="198" t="s">
        <v>88</v>
      </c>
      <c r="AY293" s="18" t="s">
        <v>144</v>
      </c>
      <c r="BE293" s="199">
        <f>IF(N293="základní",J293,0)</f>
        <v>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18" t="s">
        <v>86</v>
      </c>
      <c r="BK293" s="199">
        <f>ROUND(I293*H293,2)</f>
        <v>0</v>
      </c>
      <c r="BL293" s="18" t="s">
        <v>230</v>
      </c>
      <c r="BM293" s="198" t="s">
        <v>615</v>
      </c>
    </row>
    <row r="294" spans="1:65" s="13" customFormat="1" ht="10">
      <c r="B294" s="200"/>
      <c r="C294" s="201"/>
      <c r="D294" s="202" t="s">
        <v>154</v>
      </c>
      <c r="E294" s="203" t="s">
        <v>1</v>
      </c>
      <c r="F294" s="204" t="s">
        <v>162</v>
      </c>
      <c r="G294" s="201"/>
      <c r="H294" s="203" t="s">
        <v>1</v>
      </c>
      <c r="I294" s="205"/>
      <c r="J294" s="201"/>
      <c r="K294" s="201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154</v>
      </c>
      <c r="AU294" s="210" t="s">
        <v>88</v>
      </c>
      <c r="AV294" s="13" t="s">
        <v>86</v>
      </c>
      <c r="AW294" s="13" t="s">
        <v>34</v>
      </c>
      <c r="AX294" s="13" t="s">
        <v>78</v>
      </c>
      <c r="AY294" s="210" t="s">
        <v>144</v>
      </c>
    </row>
    <row r="295" spans="1:65" s="14" customFormat="1" ht="10">
      <c r="B295" s="211"/>
      <c r="C295" s="212"/>
      <c r="D295" s="202" t="s">
        <v>154</v>
      </c>
      <c r="E295" s="213" t="s">
        <v>1</v>
      </c>
      <c r="F295" s="214" t="s">
        <v>755</v>
      </c>
      <c r="G295" s="212"/>
      <c r="H295" s="215">
        <v>77.58</v>
      </c>
      <c r="I295" s="216"/>
      <c r="J295" s="212"/>
      <c r="K295" s="212"/>
      <c r="L295" s="217"/>
      <c r="M295" s="218"/>
      <c r="N295" s="219"/>
      <c r="O295" s="219"/>
      <c r="P295" s="219"/>
      <c r="Q295" s="219"/>
      <c r="R295" s="219"/>
      <c r="S295" s="219"/>
      <c r="T295" s="220"/>
      <c r="AT295" s="221" t="s">
        <v>154</v>
      </c>
      <c r="AU295" s="221" t="s">
        <v>88</v>
      </c>
      <c r="AV295" s="14" t="s">
        <v>88</v>
      </c>
      <c r="AW295" s="14" t="s">
        <v>34</v>
      </c>
      <c r="AX295" s="14" t="s">
        <v>78</v>
      </c>
      <c r="AY295" s="221" t="s">
        <v>144</v>
      </c>
    </row>
    <row r="296" spans="1:65" s="14" customFormat="1" ht="10">
      <c r="B296" s="211"/>
      <c r="C296" s="212"/>
      <c r="D296" s="202" t="s">
        <v>154</v>
      </c>
      <c r="E296" s="213" t="s">
        <v>1</v>
      </c>
      <c r="F296" s="214" t="s">
        <v>802</v>
      </c>
      <c r="G296" s="212"/>
      <c r="H296" s="215">
        <v>-5.9420000000000002</v>
      </c>
      <c r="I296" s="216"/>
      <c r="J296" s="212"/>
      <c r="K296" s="212"/>
      <c r="L296" s="217"/>
      <c r="M296" s="218"/>
      <c r="N296" s="219"/>
      <c r="O296" s="219"/>
      <c r="P296" s="219"/>
      <c r="Q296" s="219"/>
      <c r="R296" s="219"/>
      <c r="S296" s="219"/>
      <c r="T296" s="220"/>
      <c r="AT296" s="221" t="s">
        <v>154</v>
      </c>
      <c r="AU296" s="221" t="s">
        <v>88</v>
      </c>
      <c r="AV296" s="14" t="s">
        <v>88</v>
      </c>
      <c r="AW296" s="14" t="s">
        <v>34</v>
      </c>
      <c r="AX296" s="14" t="s">
        <v>78</v>
      </c>
      <c r="AY296" s="221" t="s">
        <v>144</v>
      </c>
    </row>
    <row r="297" spans="1:65" s="14" customFormat="1" ht="10">
      <c r="B297" s="211"/>
      <c r="C297" s="212"/>
      <c r="D297" s="202" t="s">
        <v>154</v>
      </c>
      <c r="E297" s="213" t="s">
        <v>1</v>
      </c>
      <c r="F297" s="214" t="s">
        <v>758</v>
      </c>
      <c r="G297" s="212"/>
      <c r="H297" s="215">
        <v>-1.897</v>
      </c>
      <c r="I297" s="216"/>
      <c r="J297" s="212"/>
      <c r="K297" s="212"/>
      <c r="L297" s="217"/>
      <c r="M297" s="218"/>
      <c r="N297" s="219"/>
      <c r="O297" s="219"/>
      <c r="P297" s="219"/>
      <c r="Q297" s="219"/>
      <c r="R297" s="219"/>
      <c r="S297" s="219"/>
      <c r="T297" s="220"/>
      <c r="AT297" s="221" t="s">
        <v>154</v>
      </c>
      <c r="AU297" s="221" t="s">
        <v>88</v>
      </c>
      <c r="AV297" s="14" t="s">
        <v>88</v>
      </c>
      <c r="AW297" s="14" t="s">
        <v>34</v>
      </c>
      <c r="AX297" s="14" t="s">
        <v>78</v>
      </c>
      <c r="AY297" s="221" t="s">
        <v>144</v>
      </c>
    </row>
    <row r="298" spans="1:65" s="15" customFormat="1" ht="10">
      <c r="B298" s="222"/>
      <c r="C298" s="223"/>
      <c r="D298" s="202" t="s">
        <v>154</v>
      </c>
      <c r="E298" s="224" t="s">
        <v>1</v>
      </c>
      <c r="F298" s="225" t="s">
        <v>167</v>
      </c>
      <c r="G298" s="223"/>
      <c r="H298" s="226">
        <v>69.741</v>
      </c>
      <c r="I298" s="227"/>
      <c r="J298" s="223"/>
      <c r="K298" s="223"/>
      <c r="L298" s="228"/>
      <c r="M298" s="229"/>
      <c r="N298" s="230"/>
      <c r="O298" s="230"/>
      <c r="P298" s="230"/>
      <c r="Q298" s="230"/>
      <c r="R298" s="230"/>
      <c r="S298" s="230"/>
      <c r="T298" s="231"/>
      <c r="AT298" s="232" t="s">
        <v>154</v>
      </c>
      <c r="AU298" s="232" t="s">
        <v>88</v>
      </c>
      <c r="AV298" s="15" t="s">
        <v>152</v>
      </c>
      <c r="AW298" s="15" t="s">
        <v>34</v>
      </c>
      <c r="AX298" s="15" t="s">
        <v>86</v>
      </c>
      <c r="AY298" s="232" t="s">
        <v>144</v>
      </c>
    </row>
    <row r="299" spans="1:65" s="2" customFormat="1" ht="22.9" customHeight="1">
      <c r="A299" s="35"/>
      <c r="B299" s="36"/>
      <c r="C299" s="187" t="s">
        <v>532</v>
      </c>
      <c r="D299" s="187" t="s">
        <v>147</v>
      </c>
      <c r="E299" s="188" t="s">
        <v>619</v>
      </c>
      <c r="F299" s="189" t="s">
        <v>620</v>
      </c>
      <c r="G299" s="190" t="s">
        <v>150</v>
      </c>
      <c r="H299" s="191">
        <v>69.741</v>
      </c>
      <c r="I299" s="192"/>
      <c r="J299" s="193">
        <f>ROUND(I299*H299,2)</f>
        <v>0</v>
      </c>
      <c r="K299" s="189" t="s">
        <v>151</v>
      </c>
      <c r="L299" s="40"/>
      <c r="M299" s="194" t="s">
        <v>1</v>
      </c>
      <c r="N299" s="195" t="s">
        <v>43</v>
      </c>
      <c r="O299" s="72"/>
      <c r="P299" s="196">
        <f>O299*H299</f>
        <v>0</v>
      </c>
      <c r="Q299" s="196">
        <v>2.0000000000000001E-4</v>
      </c>
      <c r="R299" s="196">
        <f>Q299*H299</f>
        <v>1.3948200000000001E-2</v>
      </c>
      <c r="S299" s="196">
        <v>0</v>
      </c>
      <c r="T299" s="19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8" t="s">
        <v>230</v>
      </c>
      <c r="AT299" s="198" t="s">
        <v>147</v>
      </c>
      <c r="AU299" s="198" t="s">
        <v>88</v>
      </c>
      <c r="AY299" s="18" t="s">
        <v>144</v>
      </c>
      <c r="BE299" s="199">
        <f>IF(N299="základní",J299,0)</f>
        <v>0</v>
      </c>
      <c r="BF299" s="199">
        <f>IF(N299="snížená",J299,0)</f>
        <v>0</v>
      </c>
      <c r="BG299" s="199">
        <f>IF(N299="zákl. přenesená",J299,0)</f>
        <v>0</v>
      </c>
      <c r="BH299" s="199">
        <f>IF(N299="sníž. přenesená",J299,0)</f>
        <v>0</v>
      </c>
      <c r="BI299" s="199">
        <f>IF(N299="nulová",J299,0)</f>
        <v>0</v>
      </c>
      <c r="BJ299" s="18" t="s">
        <v>86</v>
      </c>
      <c r="BK299" s="199">
        <f>ROUND(I299*H299,2)</f>
        <v>0</v>
      </c>
      <c r="BL299" s="18" t="s">
        <v>230</v>
      </c>
      <c r="BM299" s="198" t="s">
        <v>621</v>
      </c>
    </row>
    <row r="300" spans="1:65" s="13" customFormat="1" ht="10">
      <c r="B300" s="200"/>
      <c r="C300" s="201"/>
      <c r="D300" s="202" t="s">
        <v>154</v>
      </c>
      <c r="E300" s="203" t="s">
        <v>1</v>
      </c>
      <c r="F300" s="204" t="s">
        <v>162</v>
      </c>
      <c r="G300" s="201"/>
      <c r="H300" s="203" t="s">
        <v>1</v>
      </c>
      <c r="I300" s="205"/>
      <c r="J300" s="201"/>
      <c r="K300" s="201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154</v>
      </c>
      <c r="AU300" s="210" t="s">
        <v>88</v>
      </c>
      <c r="AV300" s="13" t="s">
        <v>86</v>
      </c>
      <c r="AW300" s="13" t="s">
        <v>34</v>
      </c>
      <c r="AX300" s="13" t="s">
        <v>78</v>
      </c>
      <c r="AY300" s="210" t="s">
        <v>144</v>
      </c>
    </row>
    <row r="301" spans="1:65" s="14" customFormat="1" ht="10">
      <c r="B301" s="211"/>
      <c r="C301" s="212"/>
      <c r="D301" s="202" t="s">
        <v>154</v>
      </c>
      <c r="E301" s="213" t="s">
        <v>1</v>
      </c>
      <c r="F301" s="214" t="s">
        <v>755</v>
      </c>
      <c r="G301" s="212"/>
      <c r="H301" s="215">
        <v>77.58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154</v>
      </c>
      <c r="AU301" s="221" t="s">
        <v>88</v>
      </c>
      <c r="AV301" s="14" t="s">
        <v>88</v>
      </c>
      <c r="AW301" s="14" t="s">
        <v>34</v>
      </c>
      <c r="AX301" s="14" t="s">
        <v>78</v>
      </c>
      <c r="AY301" s="221" t="s">
        <v>144</v>
      </c>
    </row>
    <row r="302" spans="1:65" s="14" customFormat="1" ht="10">
      <c r="B302" s="211"/>
      <c r="C302" s="212"/>
      <c r="D302" s="202" t="s">
        <v>154</v>
      </c>
      <c r="E302" s="213" t="s">
        <v>1</v>
      </c>
      <c r="F302" s="214" t="s">
        <v>802</v>
      </c>
      <c r="G302" s="212"/>
      <c r="H302" s="215">
        <v>-5.9420000000000002</v>
      </c>
      <c r="I302" s="216"/>
      <c r="J302" s="212"/>
      <c r="K302" s="212"/>
      <c r="L302" s="217"/>
      <c r="M302" s="218"/>
      <c r="N302" s="219"/>
      <c r="O302" s="219"/>
      <c r="P302" s="219"/>
      <c r="Q302" s="219"/>
      <c r="R302" s="219"/>
      <c r="S302" s="219"/>
      <c r="T302" s="220"/>
      <c r="AT302" s="221" t="s">
        <v>154</v>
      </c>
      <c r="AU302" s="221" t="s">
        <v>88</v>
      </c>
      <c r="AV302" s="14" t="s">
        <v>88</v>
      </c>
      <c r="AW302" s="14" t="s">
        <v>34</v>
      </c>
      <c r="AX302" s="14" t="s">
        <v>78</v>
      </c>
      <c r="AY302" s="221" t="s">
        <v>144</v>
      </c>
    </row>
    <row r="303" spans="1:65" s="14" customFormat="1" ht="10">
      <c r="B303" s="211"/>
      <c r="C303" s="212"/>
      <c r="D303" s="202" t="s">
        <v>154</v>
      </c>
      <c r="E303" s="213" t="s">
        <v>1</v>
      </c>
      <c r="F303" s="214" t="s">
        <v>758</v>
      </c>
      <c r="G303" s="212"/>
      <c r="H303" s="215">
        <v>-1.897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154</v>
      </c>
      <c r="AU303" s="221" t="s">
        <v>88</v>
      </c>
      <c r="AV303" s="14" t="s">
        <v>88</v>
      </c>
      <c r="AW303" s="14" t="s">
        <v>34</v>
      </c>
      <c r="AX303" s="14" t="s">
        <v>78</v>
      </c>
      <c r="AY303" s="221" t="s">
        <v>144</v>
      </c>
    </row>
    <row r="304" spans="1:65" s="15" customFormat="1" ht="10">
      <c r="B304" s="222"/>
      <c r="C304" s="223"/>
      <c r="D304" s="202" t="s">
        <v>154</v>
      </c>
      <c r="E304" s="224" t="s">
        <v>1</v>
      </c>
      <c r="F304" s="225" t="s">
        <v>167</v>
      </c>
      <c r="G304" s="223"/>
      <c r="H304" s="226">
        <v>69.741</v>
      </c>
      <c r="I304" s="227"/>
      <c r="J304" s="223"/>
      <c r="K304" s="223"/>
      <c r="L304" s="228"/>
      <c r="M304" s="229"/>
      <c r="N304" s="230"/>
      <c r="O304" s="230"/>
      <c r="P304" s="230"/>
      <c r="Q304" s="230"/>
      <c r="R304" s="230"/>
      <c r="S304" s="230"/>
      <c r="T304" s="231"/>
      <c r="AT304" s="232" t="s">
        <v>154</v>
      </c>
      <c r="AU304" s="232" t="s">
        <v>88</v>
      </c>
      <c r="AV304" s="15" t="s">
        <v>152</v>
      </c>
      <c r="AW304" s="15" t="s">
        <v>34</v>
      </c>
      <c r="AX304" s="15" t="s">
        <v>86</v>
      </c>
      <c r="AY304" s="232" t="s">
        <v>144</v>
      </c>
    </row>
    <row r="305" spans="1:65" s="2" customFormat="1" ht="22.9" customHeight="1">
      <c r="A305" s="35"/>
      <c r="B305" s="36"/>
      <c r="C305" s="187" t="s">
        <v>537</v>
      </c>
      <c r="D305" s="187" t="s">
        <v>147</v>
      </c>
      <c r="E305" s="188" t="s">
        <v>625</v>
      </c>
      <c r="F305" s="189" t="s">
        <v>626</v>
      </c>
      <c r="G305" s="190" t="s">
        <v>150</v>
      </c>
      <c r="H305" s="191">
        <v>69.741</v>
      </c>
      <c r="I305" s="192"/>
      <c r="J305" s="193">
        <f>ROUND(I305*H305,2)</f>
        <v>0</v>
      </c>
      <c r="K305" s="189" t="s">
        <v>151</v>
      </c>
      <c r="L305" s="40"/>
      <c r="M305" s="194" t="s">
        <v>1</v>
      </c>
      <c r="N305" s="195" t="s">
        <v>43</v>
      </c>
      <c r="O305" s="72"/>
      <c r="P305" s="196">
        <f>O305*H305</f>
        <v>0</v>
      </c>
      <c r="Q305" s="196">
        <v>2.9E-4</v>
      </c>
      <c r="R305" s="196">
        <f>Q305*H305</f>
        <v>2.0224889999999999E-2</v>
      </c>
      <c r="S305" s="196">
        <v>0</v>
      </c>
      <c r="T305" s="19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8" t="s">
        <v>230</v>
      </c>
      <c r="AT305" s="198" t="s">
        <v>147</v>
      </c>
      <c r="AU305" s="198" t="s">
        <v>88</v>
      </c>
      <c r="AY305" s="18" t="s">
        <v>144</v>
      </c>
      <c r="BE305" s="199">
        <f>IF(N305="základní",J305,0)</f>
        <v>0</v>
      </c>
      <c r="BF305" s="199">
        <f>IF(N305="snížená",J305,0)</f>
        <v>0</v>
      </c>
      <c r="BG305" s="199">
        <f>IF(N305="zákl. přenesená",J305,0)</f>
        <v>0</v>
      </c>
      <c r="BH305" s="199">
        <f>IF(N305="sníž. přenesená",J305,0)</f>
        <v>0</v>
      </c>
      <c r="BI305" s="199">
        <f>IF(N305="nulová",J305,0)</f>
        <v>0</v>
      </c>
      <c r="BJ305" s="18" t="s">
        <v>86</v>
      </c>
      <c r="BK305" s="199">
        <f>ROUND(I305*H305,2)</f>
        <v>0</v>
      </c>
      <c r="BL305" s="18" t="s">
        <v>230</v>
      </c>
      <c r="BM305" s="198" t="s">
        <v>627</v>
      </c>
    </row>
    <row r="306" spans="1:65" s="12" customFormat="1" ht="22.75" customHeight="1">
      <c r="B306" s="171"/>
      <c r="C306" s="172"/>
      <c r="D306" s="173" t="s">
        <v>77</v>
      </c>
      <c r="E306" s="185" t="s">
        <v>628</v>
      </c>
      <c r="F306" s="185" t="s">
        <v>629</v>
      </c>
      <c r="G306" s="172"/>
      <c r="H306" s="172"/>
      <c r="I306" s="175"/>
      <c r="J306" s="186">
        <f>BK306</f>
        <v>0</v>
      </c>
      <c r="K306" s="172"/>
      <c r="L306" s="177"/>
      <c r="M306" s="178"/>
      <c r="N306" s="179"/>
      <c r="O306" s="179"/>
      <c r="P306" s="180">
        <f>SUM(P307:P313)</f>
        <v>0</v>
      </c>
      <c r="Q306" s="179"/>
      <c r="R306" s="180">
        <f>SUM(R307:R313)</f>
        <v>5.6354999999999999E-3</v>
      </c>
      <c r="S306" s="179"/>
      <c r="T306" s="181">
        <f>SUM(T307:T313)</f>
        <v>0</v>
      </c>
      <c r="AR306" s="182" t="s">
        <v>88</v>
      </c>
      <c r="AT306" s="183" t="s">
        <v>77</v>
      </c>
      <c r="AU306" s="183" t="s">
        <v>86</v>
      </c>
      <c r="AY306" s="182" t="s">
        <v>144</v>
      </c>
      <c r="BK306" s="184">
        <f>SUM(BK307:BK313)</f>
        <v>0</v>
      </c>
    </row>
    <row r="307" spans="1:65" s="2" customFormat="1" ht="22.9" customHeight="1">
      <c r="A307" s="35"/>
      <c r="B307" s="36"/>
      <c r="C307" s="187" t="s">
        <v>541</v>
      </c>
      <c r="D307" s="187" t="s">
        <v>147</v>
      </c>
      <c r="E307" s="188" t="s">
        <v>631</v>
      </c>
      <c r="F307" s="189" t="s">
        <v>632</v>
      </c>
      <c r="G307" s="190" t="s">
        <v>150</v>
      </c>
      <c r="H307" s="191">
        <v>6.2830000000000004</v>
      </c>
      <c r="I307" s="192"/>
      <c r="J307" s="193">
        <f>ROUND(I307*H307,2)</f>
        <v>0</v>
      </c>
      <c r="K307" s="189" t="s">
        <v>151</v>
      </c>
      <c r="L307" s="40"/>
      <c r="M307" s="194" t="s">
        <v>1</v>
      </c>
      <c r="N307" s="195" t="s">
        <v>43</v>
      </c>
      <c r="O307" s="72"/>
      <c r="P307" s="196">
        <f>O307*H307</f>
        <v>0</v>
      </c>
      <c r="Q307" s="196">
        <v>0</v>
      </c>
      <c r="R307" s="196">
        <f>Q307*H307</f>
        <v>0</v>
      </c>
      <c r="S307" s="196">
        <v>0</v>
      </c>
      <c r="T307" s="19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8" t="s">
        <v>230</v>
      </c>
      <c r="AT307" s="198" t="s">
        <v>147</v>
      </c>
      <c r="AU307" s="198" t="s">
        <v>88</v>
      </c>
      <c r="AY307" s="18" t="s">
        <v>144</v>
      </c>
      <c r="BE307" s="199">
        <f>IF(N307="základní",J307,0)</f>
        <v>0</v>
      </c>
      <c r="BF307" s="199">
        <f>IF(N307="snížená",J307,0)</f>
        <v>0</v>
      </c>
      <c r="BG307" s="199">
        <f>IF(N307="zákl. přenesená",J307,0)</f>
        <v>0</v>
      </c>
      <c r="BH307" s="199">
        <f>IF(N307="sníž. přenesená",J307,0)</f>
        <v>0</v>
      </c>
      <c r="BI307" s="199">
        <f>IF(N307="nulová",J307,0)</f>
        <v>0</v>
      </c>
      <c r="BJ307" s="18" t="s">
        <v>86</v>
      </c>
      <c r="BK307" s="199">
        <f>ROUND(I307*H307,2)</f>
        <v>0</v>
      </c>
      <c r="BL307" s="18" t="s">
        <v>230</v>
      </c>
      <c r="BM307" s="198" t="s">
        <v>803</v>
      </c>
    </row>
    <row r="308" spans="1:65" s="13" customFormat="1" ht="10">
      <c r="B308" s="200"/>
      <c r="C308" s="201"/>
      <c r="D308" s="202" t="s">
        <v>154</v>
      </c>
      <c r="E308" s="203" t="s">
        <v>1</v>
      </c>
      <c r="F308" s="204" t="s">
        <v>634</v>
      </c>
      <c r="G308" s="201"/>
      <c r="H308" s="203" t="s">
        <v>1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154</v>
      </c>
      <c r="AU308" s="210" t="s">
        <v>88</v>
      </c>
      <c r="AV308" s="13" t="s">
        <v>86</v>
      </c>
      <c r="AW308" s="13" t="s">
        <v>34</v>
      </c>
      <c r="AX308" s="13" t="s">
        <v>78</v>
      </c>
      <c r="AY308" s="210" t="s">
        <v>144</v>
      </c>
    </row>
    <row r="309" spans="1:65" s="14" customFormat="1" ht="10">
      <c r="B309" s="211"/>
      <c r="C309" s="212"/>
      <c r="D309" s="202" t="s">
        <v>154</v>
      </c>
      <c r="E309" s="213" t="s">
        <v>1</v>
      </c>
      <c r="F309" s="214" t="s">
        <v>804</v>
      </c>
      <c r="G309" s="212"/>
      <c r="H309" s="215">
        <v>6.2830000000000004</v>
      </c>
      <c r="I309" s="216"/>
      <c r="J309" s="212"/>
      <c r="K309" s="212"/>
      <c r="L309" s="217"/>
      <c r="M309" s="218"/>
      <c r="N309" s="219"/>
      <c r="O309" s="219"/>
      <c r="P309" s="219"/>
      <c r="Q309" s="219"/>
      <c r="R309" s="219"/>
      <c r="S309" s="219"/>
      <c r="T309" s="220"/>
      <c r="AT309" s="221" t="s">
        <v>154</v>
      </c>
      <c r="AU309" s="221" t="s">
        <v>88</v>
      </c>
      <c r="AV309" s="14" t="s">
        <v>88</v>
      </c>
      <c r="AW309" s="14" t="s">
        <v>34</v>
      </c>
      <c r="AX309" s="14" t="s">
        <v>86</v>
      </c>
      <c r="AY309" s="221" t="s">
        <v>144</v>
      </c>
    </row>
    <row r="310" spans="1:65" s="2" customFormat="1" ht="20.5" customHeight="1">
      <c r="A310" s="35"/>
      <c r="B310" s="36"/>
      <c r="C310" s="244" t="s">
        <v>545</v>
      </c>
      <c r="D310" s="244" t="s">
        <v>287</v>
      </c>
      <c r="E310" s="245" t="s">
        <v>637</v>
      </c>
      <c r="F310" s="246" t="s">
        <v>638</v>
      </c>
      <c r="G310" s="247" t="s">
        <v>150</v>
      </c>
      <c r="H310" s="248">
        <v>7.2249999999999996</v>
      </c>
      <c r="I310" s="249"/>
      <c r="J310" s="250">
        <f>ROUND(I310*H310,2)</f>
        <v>0</v>
      </c>
      <c r="K310" s="246" t="s">
        <v>1</v>
      </c>
      <c r="L310" s="251"/>
      <c r="M310" s="252" t="s">
        <v>1</v>
      </c>
      <c r="N310" s="253" t="s">
        <v>43</v>
      </c>
      <c r="O310" s="72"/>
      <c r="P310" s="196">
        <f>O310*H310</f>
        <v>0</v>
      </c>
      <c r="Q310" s="196">
        <v>7.7999999999999999E-4</v>
      </c>
      <c r="R310" s="196">
        <f>Q310*H310</f>
        <v>5.6354999999999999E-3</v>
      </c>
      <c r="S310" s="196">
        <v>0</v>
      </c>
      <c r="T310" s="19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8" t="s">
        <v>290</v>
      </c>
      <c r="AT310" s="198" t="s">
        <v>287</v>
      </c>
      <c r="AU310" s="198" t="s">
        <v>88</v>
      </c>
      <c r="AY310" s="18" t="s">
        <v>144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8" t="s">
        <v>86</v>
      </c>
      <c r="BK310" s="199">
        <f>ROUND(I310*H310,2)</f>
        <v>0</v>
      </c>
      <c r="BL310" s="18" t="s">
        <v>230</v>
      </c>
      <c r="BM310" s="198" t="s">
        <v>805</v>
      </c>
    </row>
    <row r="311" spans="1:65" s="14" customFormat="1" ht="10">
      <c r="B311" s="211"/>
      <c r="C311" s="212"/>
      <c r="D311" s="202" t="s">
        <v>154</v>
      </c>
      <c r="E311" s="212"/>
      <c r="F311" s="214" t="s">
        <v>806</v>
      </c>
      <c r="G311" s="212"/>
      <c r="H311" s="215">
        <v>7.2249999999999996</v>
      </c>
      <c r="I311" s="216"/>
      <c r="J311" s="212"/>
      <c r="K311" s="212"/>
      <c r="L311" s="217"/>
      <c r="M311" s="218"/>
      <c r="N311" s="219"/>
      <c r="O311" s="219"/>
      <c r="P311" s="219"/>
      <c r="Q311" s="219"/>
      <c r="R311" s="219"/>
      <c r="S311" s="219"/>
      <c r="T311" s="220"/>
      <c r="AT311" s="221" t="s">
        <v>154</v>
      </c>
      <c r="AU311" s="221" t="s">
        <v>88</v>
      </c>
      <c r="AV311" s="14" t="s">
        <v>88</v>
      </c>
      <c r="AW311" s="14" t="s">
        <v>4</v>
      </c>
      <c r="AX311" s="14" t="s">
        <v>86</v>
      </c>
      <c r="AY311" s="221" t="s">
        <v>144</v>
      </c>
    </row>
    <row r="312" spans="1:65" s="2" customFormat="1" ht="22.9" customHeight="1">
      <c r="A312" s="35"/>
      <c r="B312" s="36"/>
      <c r="C312" s="187" t="s">
        <v>549</v>
      </c>
      <c r="D312" s="187" t="s">
        <v>147</v>
      </c>
      <c r="E312" s="188" t="s">
        <v>750</v>
      </c>
      <c r="F312" s="189" t="s">
        <v>751</v>
      </c>
      <c r="G312" s="190" t="s">
        <v>245</v>
      </c>
      <c r="H312" s="191">
        <v>6.0000000000000001E-3</v>
      </c>
      <c r="I312" s="192"/>
      <c r="J312" s="193">
        <f>ROUND(I312*H312,2)</f>
        <v>0</v>
      </c>
      <c r="K312" s="189" t="s">
        <v>151</v>
      </c>
      <c r="L312" s="40"/>
      <c r="M312" s="194" t="s">
        <v>1</v>
      </c>
      <c r="N312" s="195" t="s">
        <v>43</v>
      </c>
      <c r="O312" s="72"/>
      <c r="P312" s="196">
        <f>O312*H312</f>
        <v>0</v>
      </c>
      <c r="Q312" s="196">
        <v>0</v>
      </c>
      <c r="R312" s="196">
        <f>Q312*H312</f>
        <v>0</v>
      </c>
      <c r="S312" s="196">
        <v>0</v>
      </c>
      <c r="T312" s="19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98" t="s">
        <v>230</v>
      </c>
      <c r="AT312" s="198" t="s">
        <v>147</v>
      </c>
      <c r="AU312" s="198" t="s">
        <v>88</v>
      </c>
      <c r="AY312" s="18" t="s">
        <v>144</v>
      </c>
      <c r="BE312" s="199">
        <f>IF(N312="základní",J312,0)</f>
        <v>0</v>
      </c>
      <c r="BF312" s="199">
        <f>IF(N312="snížená",J312,0)</f>
        <v>0</v>
      </c>
      <c r="BG312" s="199">
        <f>IF(N312="zákl. přenesená",J312,0)</f>
        <v>0</v>
      </c>
      <c r="BH312" s="199">
        <f>IF(N312="sníž. přenesená",J312,0)</f>
        <v>0</v>
      </c>
      <c r="BI312" s="199">
        <f>IF(N312="nulová",J312,0)</f>
        <v>0</v>
      </c>
      <c r="BJ312" s="18" t="s">
        <v>86</v>
      </c>
      <c r="BK312" s="199">
        <f>ROUND(I312*H312,2)</f>
        <v>0</v>
      </c>
      <c r="BL312" s="18" t="s">
        <v>230</v>
      </c>
      <c r="BM312" s="198" t="s">
        <v>807</v>
      </c>
    </row>
    <row r="313" spans="1:65" s="2" customFormat="1" ht="22.9" customHeight="1">
      <c r="A313" s="35"/>
      <c r="B313" s="36"/>
      <c r="C313" s="187" t="s">
        <v>553</v>
      </c>
      <c r="D313" s="187" t="s">
        <v>147</v>
      </c>
      <c r="E313" s="188" t="s">
        <v>646</v>
      </c>
      <c r="F313" s="189" t="s">
        <v>647</v>
      </c>
      <c r="G313" s="190" t="s">
        <v>245</v>
      </c>
      <c r="H313" s="191">
        <v>6.0000000000000001E-3</v>
      </c>
      <c r="I313" s="192"/>
      <c r="J313" s="193">
        <f>ROUND(I313*H313,2)</f>
        <v>0</v>
      </c>
      <c r="K313" s="189" t="s">
        <v>151</v>
      </c>
      <c r="L313" s="40"/>
      <c r="M313" s="254" t="s">
        <v>1</v>
      </c>
      <c r="N313" s="255" t="s">
        <v>43</v>
      </c>
      <c r="O313" s="256"/>
      <c r="P313" s="257">
        <f>O313*H313</f>
        <v>0</v>
      </c>
      <c r="Q313" s="257">
        <v>0</v>
      </c>
      <c r="R313" s="257">
        <f>Q313*H313</f>
        <v>0</v>
      </c>
      <c r="S313" s="257">
        <v>0</v>
      </c>
      <c r="T313" s="258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8" t="s">
        <v>230</v>
      </c>
      <c r="AT313" s="198" t="s">
        <v>147</v>
      </c>
      <c r="AU313" s="198" t="s">
        <v>88</v>
      </c>
      <c r="AY313" s="18" t="s">
        <v>144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8" t="s">
        <v>86</v>
      </c>
      <c r="BK313" s="199">
        <f>ROUND(I313*H313,2)</f>
        <v>0</v>
      </c>
      <c r="BL313" s="18" t="s">
        <v>230</v>
      </c>
      <c r="BM313" s="198" t="s">
        <v>808</v>
      </c>
    </row>
    <row r="314" spans="1:65" s="2" customFormat="1" ht="7" customHeight="1">
      <c r="A314" s="35"/>
      <c r="B314" s="55"/>
      <c r="C314" s="56"/>
      <c r="D314" s="56"/>
      <c r="E314" s="56"/>
      <c r="F314" s="56"/>
      <c r="G314" s="56"/>
      <c r="H314" s="56"/>
      <c r="I314" s="56"/>
      <c r="J314" s="56"/>
      <c r="K314" s="56"/>
      <c r="L314" s="40"/>
      <c r="M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</row>
  </sheetData>
  <sheetProtection algorithmName="SHA-512" hashValue="V1WmQY4kurrFT3XAjogtIIBvtYZjUelYKBiGi9sPkTvaUXEwUjSHAajgpVFHXoUtTq7B2+wg99uZJY0QOUpyLA==" saltValue="jsbCH7ZzEh+ml5VcjlZXgmBVRkLqF89b5zmIlP0Kt659qO8WY1tWpONGIkEg+TEMD4avHUH18Gv5DvQkGiFolw==" spinCount="100000" sheet="1" objects="1" scenarios="1" formatColumns="0" formatRows="0" autoFilter="0"/>
  <autoFilter ref="C130:K313" xr:uid="{00000000-0009-0000-0000-000004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22"/>
  <sheetViews>
    <sheetView showGridLines="0" workbookViewId="0"/>
  </sheetViews>
  <sheetFormatPr defaultRowHeight="14.5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8.8867187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8.88671875" style="1" hidden="1"/>
  </cols>
  <sheetData>
    <row r="2" spans="1:46" s="1" customFormat="1" ht="37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100</v>
      </c>
    </row>
    <row r="3" spans="1:46" s="1" customFormat="1" ht="7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5" customHeight="1">
      <c r="B4" s="21"/>
      <c r="D4" s="111" t="s">
        <v>105</v>
      </c>
      <c r="L4" s="21"/>
      <c r="M4" s="112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4.5" customHeight="1">
      <c r="B7" s="21"/>
      <c r="E7" s="300" t="str">
        <f>'Rekapitulace stavby'!K6</f>
        <v>Volnočasové I-Studio v Domě dětí Fontána Bohumín</v>
      </c>
      <c r="F7" s="301"/>
      <c r="G7" s="301"/>
      <c r="H7" s="301"/>
      <c r="L7" s="21"/>
    </row>
    <row r="8" spans="1:46" s="2" customFormat="1" ht="12" customHeight="1">
      <c r="A8" s="35"/>
      <c r="B8" s="40"/>
      <c r="C8" s="35"/>
      <c r="D8" s="113" t="s">
        <v>106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5" customHeight="1">
      <c r="A9" s="35"/>
      <c r="B9" s="40"/>
      <c r="C9" s="35"/>
      <c r="D9" s="35"/>
      <c r="E9" s="302" t="s">
        <v>809</v>
      </c>
      <c r="F9" s="303"/>
      <c r="G9" s="303"/>
      <c r="H9" s="30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26. 11. 2020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4" t="str">
        <f>'Rekapitulace stavby'!E14</f>
        <v>Vyplň údaj</v>
      </c>
      <c r="F18" s="305"/>
      <c r="G18" s="305"/>
      <c r="H18" s="305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31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32</v>
      </c>
      <c r="F21" s="35"/>
      <c r="G21" s="35"/>
      <c r="H21" s="35"/>
      <c r="I21" s="113" t="s">
        <v>27</v>
      </c>
      <c r="J21" s="114" t="s">
        <v>33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>Hořák</v>
      </c>
      <c r="F24" s="35"/>
      <c r="G24" s="35"/>
      <c r="H24" s="35"/>
      <c r="I24" s="113" t="s">
        <v>27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5" customHeight="1">
      <c r="A27" s="116"/>
      <c r="B27" s="117"/>
      <c r="C27" s="116"/>
      <c r="D27" s="116"/>
      <c r="E27" s="306" t="s">
        <v>1</v>
      </c>
      <c r="F27" s="306"/>
      <c r="G27" s="306"/>
      <c r="H27" s="30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42</v>
      </c>
      <c r="E33" s="113" t="s">
        <v>43</v>
      </c>
      <c r="F33" s="124">
        <f>ROUND((SUM(BE118:BE121)),  2)</f>
        <v>0</v>
      </c>
      <c r="G33" s="35"/>
      <c r="H33" s="35"/>
      <c r="I33" s="125">
        <v>0.21</v>
      </c>
      <c r="J33" s="124">
        <f>ROUND(((SUM(BE118:BE121))*I33),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44</v>
      </c>
      <c r="F34" s="124">
        <f>ROUND((SUM(BF118:BF121)),  2)</f>
        <v>0</v>
      </c>
      <c r="G34" s="35"/>
      <c r="H34" s="35"/>
      <c r="I34" s="125">
        <v>0.15</v>
      </c>
      <c r="J34" s="124">
        <f>ROUND(((SUM(BF118:BF121))*I34),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45</v>
      </c>
      <c r="F35" s="124">
        <f>ROUND((SUM(BG118:BG121)),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46</v>
      </c>
      <c r="F36" s="124">
        <f>ROUND((SUM(BH118:BH121)),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47</v>
      </c>
      <c r="F37" s="124">
        <f>ROUND((SUM(BI118:BI121)),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7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5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4.5" customHeight="1">
      <c r="A85" s="35"/>
      <c r="B85" s="36"/>
      <c r="C85" s="37"/>
      <c r="D85" s="37"/>
      <c r="E85" s="307" t="str">
        <f>E7</f>
        <v>Volnočasové I-Studio v Domě dětí Fontána Bohumín</v>
      </c>
      <c r="F85" s="308"/>
      <c r="G85" s="308"/>
      <c r="H85" s="30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4.5" customHeight="1">
      <c r="A87" s="35"/>
      <c r="B87" s="36"/>
      <c r="C87" s="37"/>
      <c r="D87" s="37"/>
      <c r="E87" s="259" t="str">
        <f>E9</f>
        <v>2605 - Elektroinstalace - silnoproud</v>
      </c>
      <c r="F87" s="309"/>
      <c r="G87" s="309"/>
      <c r="H87" s="30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7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Bohumín</v>
      </c>
      <c r="G89" s="37"/>
      <c r="H89" s="37"/>
      <c r="I89" s="30" t="s">
        <v>22</v>
      </c>
      <c r="J89" s="67" t="str">
        <f>IF(J12="","",J12)</f>
        <v>26. 11. 2020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4.9" customHeight="1">
      <c r="A91" s="35"/>
      <c r="B91" s="36"/>
      <c r="C91" s="30" t="s">
        <v>24</v>
      </c>
      <c r="D91" s="37"/>
      <c r="E91" s="37"/>
      <c r="F91" s="28" t="str">
        <f>E15</f>
        <v>Město Bohumín, Masarykova 158, Bohumín</v>
      </c>
      <c r="G91" s="37"/>
      <c r="H91" s="37"/>
      <c r="I91" s="30" t="s">
        <v>30</v>
      </c>
      <c r="J91" s="33" t="str">
        <f>E21</f>
        <v>MAP architekti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4.9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Hořák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2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109</v>
      </c>
      <c r="D94" s="145"/>
      <c r="E94" s="145"/>
      <c r="F94" s="145"/>
      <c r="G94" s="145"/>
      <c r="H94" s="145"/>
      <c r="I94" s="145"/>
      <c r="J94" s="146" t="s">
        <v>110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>
      <c r="A96" s="35"/>
      <c r="B96" s="36"/>
      <c r="C96" s="147" t="s">
        <v>111</v>
      </c>
      <c r="D96" s="37"/>
      <c r="E96" s="37"/>
      <c r="F96" s="37"/>
      <c r="G96" s="37"/>
      <c r="H96" s="37"/>
      <c r="I96" s="37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pans="1:31" s="9" customFormat="1" ht="25" customHeight="1">
      <c r="B97" s="148"/>
      <c r="C97" s="149"/>
      <c r="D97" s="150" t="s">
        <v>810</v>
      </c>
      <c r="E97" s="151"/>
      <c r="F97" s="151"/>
      <c r="G97" s="151"/>
      <c r="H97" s="151"/>
      <c r="I97" s="151"/>
      <c r="J97" s="152">
        <f>J119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811</v>
      </c>
      <c r="E98" s="157"/>
      <c r="F98" s="157"/>
      <c r="G98" s="157"/>
      <c r="H98" s="157"/>
      <c r="I98" s="157"/>
      <c r="J98" s="158">
        <f>J120</f>
        <v>0</v>
      </c>
      <c r="K98" s="155"/>
      <c r="L98" s="159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7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7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5" customHeight="1">
      <c r="A105" s="35"/>
      <c r="B105" s="36"/>
      <c r="C105" s="24" t="s">
        <v>129</v>
      </c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7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16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4.5" customHeight="1">
      <c r="A108" s="35"/>
      <c r="B108" s="36"/>
      <c r="C108" s="37"/>
      <c r="D108" s="37"/>
      <c r="E108" s="307" t="str">
        <f>E7</f>
        <v>Volnočasové I-Studio v Domě dětí Fontána Bohumín</v>
      </c>
      <c r="F108" s="308"/>
      <c r="G108" s="308"/>
      <c r="H108" s="308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106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4.5" customHeight="1">
      <c r="A110" s="35"/>
      <c r="B110" s="36"/>
      <c r="C110" s="37"/>
      <c r="D110" s="37"/>
      <c r="E110" s="259" t="str">
        <f>E9</f>
        <v>2605 - Elektroinstalace - silnoproud</v>
      </c>
      <c r="F110" s="309"/>
      <c r="G110" s="309"/>
      <c r="H110" s="309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7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20</v>
      </c>
      <c r="D112" s="37"/>
      <c r="E112" s="37"/>
      <c r="F112" s="28" t="str">
        <f>F12</f>
        <v>Bohumín</v>
      </c>
      <c r="G112" s="37"/>
      <c r="H112" s="37"/>
      <c r="I112" s="30" t="s">
        <v>22</v>
      </c>
      <c r="J112" s="67" t="str">
        <f>IF(J12="","",J12)</f>
        <v>26. 11. 2020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7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4.9" customHeight="1">
      <c r="A114" s="35"/>
      <c r="B114" s="36"/>
      <c r="C114" s="30" t="s">
        <v>24</v>
      </c>
      <c r="D114" s="37"/>
      <c r="E114" s="37"/>
      <c r="F114" s="28" t="str">
        <f>E15</f>
        <v>Město Bohumín, Masarykova 158, Bohumín</v>
      </c>
      <c r="G114" s="37"/>
      <c r="H114" s="37"/>
      <c r="I114" s="30" t="s">
        <v>30</v>
      </c>
      <c r="J114" s="33" t="str">
        <f>E21</f>
        <v>MAP architekti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4.9" customHeight="1">
      <c r="A115" s="35"/>
      <c r="B115" s="36"/>
      <c r="C115" s="30" t="s">
        <v>28</v>
      </c>
      <c r="D115" s="37"/>
      <c r="E115" s="37"/>
      <c r="F115" s="28" t="str">
        <f>IF(E18="","",E18)</f>
        <v>Vyplň údaj</v>
      </c>
      <c r="G115" s="37"/>
      <c r="H115" s="37"/>
      <c r="I115" s="30" t="s">
        <v>35</v>
      </c>
      <c r="J115" s="33" t="str">
        <f>E24</f>
        <v>Hořák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2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60"/>
      <c r="B117" s="161"/>
      <c r="C117" s="162" t="s">
        <v>130</v>
      </c>
      <c r="D117" s="163" t="s">
        <v>63</v>
      </c>
      <c r="E117" s="163" t="s">
        <v>59</v>
      </c>
      <c r="F117" s="163" t="s">
        <v>60</v>
      </c>
      <c r="G117" s="163" t="s">
        <v>131</v>
      </c>
      <c r="H117" s="163" t="s">
        <v>132</v>
      </c>
      <c r="I117" s="163" t="s">
        <v>133</v>
      </c>
      <c r="J117" s="163" t="s">
        <v>110</v>
      </c>
      <c r="K117" s="164" t="s">
        <v>134</v>
      </c>
      <c r="L117" s="165"/>
      <c r="M117" s="76" t="s">
        <v>1</v>
      </c>
      <c r="N117" s="77" t="s">
        <v>42</v>
      </c>
      <c r="O117" s="77" t="s">
        <v>135</v>
      </c>
      <c r="P117" s="77" t="s">
        <v>136</v>
      </c>
      <c r="Q117" s="77" t="s">
        <v>137</v>
      </c>
      <c r="R117" s="77" t="s">
        <v>138</v>
      </c>
      <c r="S117" s="77" t="s">
        <v>139</v>
      </c>
      <c r="T117" s="78" t="s">
        <v>140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pans="1:65" s="2" customFormat="1" ht="22.75" customHeight="1">
      <c r="A118" s="35"/>
      <c r="B118" s="36"/>
      <c r="C118" s="83" t="s">
        <v>141</v>
      </c>
      <c r="D118" s="37"/>
      <c r="E118" s="37"/>
      <c r="F118" s="37"/>
      <c r="G118" s="37"/>
      <c r="H118" s="37"/>
      <c r="I118" s="37"/>
      <c r="J118" s="166">
        <f>BK118</f>
        <v>0</v>
      </c>
      <c r="K118" s="37"/>
      <c r="L118" s="40"/>
      <c r="M118" s="79"/>
      <c r="N118" s="167"/>
      <c r="O118" s="80"/>
      <c r="P118" s="168">
        <f>P119</f>
        <v>0</v>
      </c>
      <c r="Q118" s="80"/>
      <c r="R118" s="168">
        <f>R119</f>
        <v>0</v>
      </c>
      <c r="S118" s="80"/>
      <c r="T118" s="169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77</v>
      </c>
      <c r="AU118" s="18" t="s">
        <v>112</v>
      </c>
      <c r="BK118" s="170">
        <f>BK119</f>
        <v>0</v>
      </c>
    </row>
    <row r="119" spans="1:65" s="12" customFormat="1" ht="25.9" customHeight="1">
      <c r="B119" s="171"/>
      <c r="C119" s="172"/>
      <c r="D119" s="173" t="s">
        <v>77</v>
      </c>
      <c r="E119" s="174" t="s">
        <v>287</v>
      </c>
      <c r="F119" s="174" t="s">
        <v>812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</f>
        <v>0</v>
      </c>
      <c r="Q119" s="179"/>
      <c r="R119" s="180">
        <f>R120</f>
        <v>0</v>
      </c>
      <c r="S119" s="179"/>
      <c r="T119" s="181">
        <f>T120</f>
        <v>0</v>
      </c>
      <c r="AR119" s="182" t="s">
        <v>145</v>
      </c>
      <c r="AT119" s="183" t="s">
        <v>77</v>
      </c>
      <c r="AU119" s="183" t="s">
        <v>78</v>
      </c>
      <c r="AY119" s="182" t="s">
        <v>144</v>
      </c>
      <c r="BK119" s="184">
        <f>BK120</f>
        <v>0</v>
      </c>
    </row>
    <row r="120" spans="1:65" s="12" customFormat="1" ht="22.75" customHeight="1">
      <c r="B120" s="171"/>
      <c r="C120" s="172"/>
      <c r="D120" s="173" t="s">
        <v>77</v>
      </c>
      <c r="E120" s="185" t="s">
        <v>813</v>
      </c>
      <c r="F120" s="185" t="s">
        <v>814</v>
      </c>
      <c r="G120" s="172"/>
      <c r="H120" s="172"/>
      <c r="I120" s="175"/>
      <c r="J120" s="186">
        <f>BK120</f>
        <v>0</v>
      </c>
      <c r="K120" s="172"/>
      <c r="L120" s="177"/>
      <c r="M120" s="178"/>
      <c r="N120" s="179"/>
      <c r="O120" s="179"/>
      <c r="P120" s="180">
        <f>P121</f>
        <v>0</v>
      </c>
      <c r="Q120" s="179"/>
      <c r="R120" s="180">
        <f>R121</f>
        <v>0</v>
      </c>
      <c r="S120" s="179"/>
      <c r="T120" s="181">
        <f>T121</f>
        <v>0</v>
      </c>
      <c r="AR120" s="182" t="s">
        <v>145</v>
      </c>
      <c r="AT120" s="183" t="s">
        <v>77</v>
      </c>
      <c r="AU120" s="183" t="s">
        <v>86</v>
      </c>
      <c r="AY120" s="182" t="s">
        <v>144</v>
      </c>
      <c r="BK120" s="184">
        <f>BK121</f>
        <v>0</v>
      </c>
    </row>
    <row r="121" spans="1:65" s="2" customFormat="1" ht="14.5" customHeight="1">
      <c r="A121" s="35"/>
      <c r="B121" s="36"/>
      <c r="C121" s="187" t="s">
        <v>86</v>
      </c>
      <c r="D121" s="187" t="s">
        <v>147</v>
      </c>
      <c r="E121" s="188" t="s">
        <v>815</v>
      </c>
      <c r="F121" s="189" t="s">
        <v>816</v>
      </c>
      <c r="G121" s="190" t="s">
        <v>770</v>
      </c>
      <c r="H121" s="191">
        <v>1</v>
      </c>
      <c r="I121" s="192"/>
      <c r="J121" s="193">
        <f>ROUND(I121*H121,2)</f>
        <v>0</v>
      </c>
      <c r="K121" s="189" t="s">
        <v>1</v>
      </c>
      <c r="L121" s="40"/>
      <c r="M121" s="254" t="s">
        <v>1</v>
      </c>
      <c r="N121" s="255" t="s">
        <v>43</v>
      </c>
      <c r="O121" s="256"/>
      <c r="P121" s="257">
        <f>O121*H121</f>
        <v>0</v>
      </c>
      <c r="Q121" s="257">
        <v>0</v>
      </c>
      <c r="R121" s="257">
        <f>Q121*H121</f>
        <v>0</v>
      </c>
      <c r="S121" s="257">
        <v>0</v>
      </c>
      <c r="T121" s="25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8" t="s">
        <v>458</v>
      </c>
      <c r="AT121" s="198" t="s">
        <v>147</v>
      </c>
      <c r="AU121" s="198" t="s">
        <v>88</v>
      </c>
      <c r="AY121" s="18" t="s">
        <v>144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8" t="s">
        <v>86</v>
      </c>
      <c r="BK121" s="199">
        <f>ROUND(I121*H121,2)</f>
        <v>0</v>
      </c>
      <c r="BL121" s="18" t="s">
        <v>458</v>
      </c>
      <c r="BM121" s="198" t="s">
        <v>817</v>
      </c>
    </row>
    <row r="122" spans="1:65" s="2" customFormat="1" ht="7" customHeight="1">
      <c r="A122" s="35"/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40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algorithmName="SHA-512" hashValue="XBC9I8JCSAZcAHyKNG8pWHIPVq6sb98bm3XYiz2qz3ybRoLkeuHrEk/Zgado6kIp4xHR/yn6MM04lHy9oBOwCQ==" saltValue="8vYof86rqaUtfRJ7mCIt/7Gu6KW7kMM1Q0hNuSu1dFy+3/Py+Y/5uibtqdBw76U7vEVv+ignrJpO/WZpZTOp0g==" spinCount="100000" sheet="1" objects="1" scenarios="1" formatColumns="0" formatRows="0" autoFilter="0"/>
  <autoFilter ref="C117:K121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27"/>
  <sheetViews>
    <sheetView showGridLines="0" topLeftCell="A113" workbookViewId="0">
      <selection activeCell="F127" sqref="F127"/>
    </sheetView>
  </sheetViews>
  <sheetFormatPr defaultRowHeight="14.5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8.8867187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8.88671875" style="1" hidden="1"/>
  </cols>
  <sheetData>
    <row r="2" spans="1:46" s="1" customFormat="1" ht="37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104</v>
      </c>
    </row>
    <row r="3" spans="1:46" s="1" customFormat="1" ht="7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5" customHeight="1">
      <c r="B4" s="21"/>
      <c r="D4" s="111" t="s">
        <v>105</v>
      </c>
      <c r="L4" s="21"/>
      <c r="M4" s="112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4.5" customHeight="1">
      <c r="B7" s="21"/>
      <c r="E7" s="300" t="str">
        <f>'Rekapitulace stavby'!K6</f>
        <v>Volnočasové I-Studio v Domě dětí Fontána Bohumín</v>
      </c>
      <c r="F7" s="301"/>
      <c r="G7" s="301"/>
      <c r="H7" s="301"/>
      <c r="L7" s="21"/>
    </row>
    <row r="8" spans="1:46" s="2" customFormat="1" ht="12" customHeight="1">
      <c r="A8" s="35"/>
      <c r="B8" s="40"/>
      <c r="C8" s="35"/>
      <c r="D8" s="113" t="s">
        <v>106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5" customHeight="1">
      <c r="A9" s="35"/>
      <c r="B9" s="40"/>
      <c r="C9" s="35"/>
      <c r="D9" s="35"/>
      <c r="E9" s="302" t="s">
        <v>818</v>
      </c>
      <c r="F9" s="303"/>
      <c r="G9" s="303"/>
      <c r="H9" s="30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26. 11. 2020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26</v>
      </c>
      <c r="F15" s="35"/>
      <c r="G15" s="35"/>
      <c r="H15" s="35"/>
      <c r="I15" s="113" t="s">
        <v>27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7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4" t="str">
        <f>'Rekapitulace stavby'!E14</f>
        <v>Vyplň údaj</v>
      </c>
      <c r="F18" s="305"/>
      <c r="G18" s="305"/>
      <c r="H18" s="305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7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">
        <v>31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32</v>
      </c>
      <c r="F21" s="35"/>
      <c r="G21" s="35"/>
      <c r="H21" s="35"/>
      <c r="I21" s="113" t="s">
        <v>27</v>
      </c>
      <c r="J21" s="114" t="s">
        <v>33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7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27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7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5" customHeight="1">
      <c r="A27" s="116"/>
      <c r="B27" s="117"/>
      <c r="C27" s="116"/>
      <c r="D27" s="116"/>
      <c r="E27" s="306" t="s">
        <v>1</v>
      </c>
      <c r="F27" s="306"/>
      <c r="G27" s="306"/>
      <c r="H27" s="30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7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ROUND(J119,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42</v>
      </c>
      <c r="E33" s="113" t="s">
        <v>43</v>
      </c>
      <c r="F33" s="124">
        <f>ROUND((SUM(BE119:BE126)),  2)</f>
        <v>0</v>
      </c>
      <c r="G33" s="35"/>
      <c r="H33" s="35"/>
      <c r="I33" s="125">
        <v>0.21</v>
      </c>
      <c r="J33" s="124">
        <f>ROUND(((SUM(BE119:BE126))*I33),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44</v>
      </c>
      <c r="F34" s="124">
        <f>ROUND((SUM(BF119:BF126)),  2)</f>
        <v>0</v>
      </c>
      <c r="G34" s="35"/>
      <c r="H34" s="35"/>
      <c r="I34" s="125">
        <v>0.15</v>
      </c>
      <c r="J34" s="124">
        <f>ROUND(((SUM(BF119:BF126))*I34),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45</v>
      </c>
      <c r="F35" s="124">
        <f>ROUND((SUM(BG119:BG126)),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46</v>
      </c>
      <c r="F36" s="124">
        <f>ROUND((SUM(BH119:BH126)),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47</v>
      </c>
      <c r="F37" s="124">
        <f>ROUND((SUM(BI119:BI126)),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7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7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5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4.5" customHeight="1">
      <c r="A85" s="35"/>
      <c r="B85" s="36"/>
      <c r="C85" s="37"/>
      <c r="D85" s="37"/>
      <c r="E85" s="307" t="str">
        <f>E7</f>
        <v>Volnočasové I-Studio v Domě dětí Fontána Bohumín</v>
      </c>
      <c r="F85" s="308"/>
      <c r="G85" s="308"/>
      <c r="H85" s="30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4.5" customHeight="1">
      <c r="A87" s="35"/>
      <c r="B87" s="36"/>
      <c r="C87" s="37"/>
      <c r="D87" s="37"/>
      <c r="E87" s="259" t="str">
        <f>E9</f>
        <v>2606 - Vedlejší rozpočtové náklady</v>
      </c>
      <c r="F87" s="309"/>
      <c r="G87" s="309"/>
      <c r="H87" s="30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7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Bohumín</v>
      </c>
      <c r="G89" s="37"/>
      <c r="H89" s="37"/>
      <c r="I89" s="30" t="s">
        <v>22</v>
      </c>
      <c r="J89" s="67" t="str">
        <f>IF(J12="","",J12)</f>
        <v>26. 11. 2020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4.9" customHeight="1">
      <c r="A91" s="35"/>
      <c r="B91" s="36"/>
      <c r="C91" s="30" t="s">
        <v>24</v>
      </c>
      <c r="D91" s="37"/>
      <c r="E91" s="37"/>
      <c r="F91" s="28" t="str">
        <f>E15</f>
        <v>Město Bohumín, Masarykova 158, Bohumín</v>
      </c>
      <c r="G91" s="37"/>
      <c r="H91" s="37"/>
      <c r="I91" s="30" t="s">
        <v>30</v>
      </c>
      <c r="J91" s="33" t="str">
        <f>E21</f>
        <v>MAP architekti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4.9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Hořák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2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109</v>
      </c>
      <c r="D94" s="145"/>
      <c r="E94" s="145"/>
      <c r="F94" s="145"/>
      <c r="G94" s="145"/>
      <c r="H94" s="145"/>
      <c r="I94" s="145"/>
      <c r="J94" s="146" t="s">
        <v>110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>
      <c r="A96" s="35"/>
      <c r="B96" s="36"/>
      <c r="C96" s="147" t="s">
        <v>111</v>
      </c>
      <c r="D96" s="37"/>
      <c r="E96" s="37"/>
      <c r="F96" s="37"/>
      <c r="G96" s="37"/>
      <c r="H96" s="37"/>
      <c r="I96" s="37"/>
      <c r="J96" s="85">
        <f>J119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pans="1:31" s="9" customFormat="1" ht="25" customHeight="1">
      <c r="B97" s="148"/>
      <c r="C97" s="149"/>
      <c r="D97" s="150" t="s">
        <v>819</v>
      </c>
      <c r="E97" s="151"/>
      <c r="F97" s="151"/>
      <c r="G97" s="151"/>
      <c r="H97" s="151"/>
      <c r="I97" s="151"/>
      <c r="J97" s="152">
        <f>J120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820</v>
      </c>
      <c r="E98" s="157"/>
      <c r="F98" s="157"/>
      <c r="G98" s="157"/>
      <c r="H98" s="157"/>
      <c r="I98" s="157"/>
      <c r="J98" s="158">
        <f>J121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821</v>
      </c>
      <c r="E99" s="157"/>
      <c r="F99" s="157"/>
      <c r="G99" s="157"/>
      <c r="H99" s="157"/>
      <c r="I99" s="157"/>
      <c r="J99" s="158">
        <f>J123</f>
        <v>0</v>
      </c>
      <c r="K99" s="155"/>
      <c r="L99" s="159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7" customHeight="1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7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5" customHeight="1">
      <c r="A106" s="35"/>
      <c r="B106" s="36"/>
      <c r="C106" s="24" t="s">
        <v>129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7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16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4.5" customHeight="1">
      <c r="A109" s="35"/>
      <c r="B109" s="36"/>
      <c r="C109" s="37"/>
      <c r="D109" s="37"/>
      <c r="E109" s="307" t="str">
        <f>E7</f>
        <v>Volnočasové I-Studio v Domě dětí Fontána Bohumín</v>
      </c>
      <c r="F109" s="308"/>
      <c r="G109" s="308"/>
      <c r="H109" s="308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106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4.5" customHeight="1">
      <c r="A111" s="35"/>
      <c r="B111" s="36"/>
      <c r="C111" s="37"/>
      <c r="D111" s="37"/>
      <c r="E111" s="259" t="str">
        <f>E9</f>
        <v>2606 - Vedlejší rozpočtové náklady</v>
      </c>
      <c r="F111" s="309"/>
      <c r="G111" s="309"/>
      <c r="H111" s="309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7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20</v>
      </c>
      <c r="D113" s="37"/>
      <c r="E113" s="37"/>
      <c r="F113" s="28" t="str">
        <f>F12</f>
        <v>Bohumín</v>
      </c>
      <c r="G113" s="37"/>
      <c r="H113" s="37"/>
      <c r="I113" s="30" t="s">
        <v>22</v>
      </c>
      <c r="J113" s="67" t="str">
        <f>IF(J12="","",J12)</f>
        <v>26. 11. 2020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7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4.9" customHeight="1">
      <c r="A115" s="35"/>
      <c r="B115" s="36"/>
      <c r="C115" s="30" t="s">
        <v>24</v>
      </c>
      <c r="D115" s="37"/>
      <c r="E115" s="37"/>
      <c r="F115" s="28" t="str">
        <f>E15</f>
        <v>Město Bohumín, Masarykova 158, Bohumín</v>
      </c>
      <c r="G115" s="37"/>
      <c r="H115" s="37"/>
      <c r="I115" s="30" t="s">
        <v>30</v>
      </c>
      <c r="J115" s="33" t="str">
        <f>E21</f>
        <v>MAP architekti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4.9" customHeight="1">
      <c r="A116" s="35"/>
      <c r="B116" s="36"/>
      <c r="C116" s="30" t="s">
        <v>28</v>
      </c>
      <c r="D116" s="37"/>
      <c r="E116" s="37"/>
      <c r="F116" s="28" t="str">
        <f>IF(E18="","",E18)</f>
        <v>Vyplň údaj</v>
      </c>
      <c r="G116" s="37"/>
      <c r="H116" s="37"/>
      <c r="I116" s="30" t="s">
        <v>35</v>
      </c>
      <c r="J116" s="33" t="str">
        <f>E24</f>
        <v>Hořák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2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0"/>
      <c r="B118" s="161"/>
      <c r="C118" s="162" t="s">
        <v>130</v>
      </c>
      <c r="D118" s="163" t="s">
        <v>63</v>
      </c>
      <c r="E118" s="163" t="s">
        <v>59</v>
      </c>
      <c r="F118" s="163" t="s">
        <v>60</v>
      </c>
      <c r="G118" s="163" t="s">
        <v>131</v>
      </c>
      <c r="H118" s="163" t="s">
        <v>132</v>
      </c>
      <c r="I118" s="163" t="s">
        <v>133</v>
      </c>
      <c r="J118" s="163" t="s">
        <v>110</v>
      </c>
      <c r="K118" s="164" t="s">
        <v>134</v>
      </c>
      <c r="L118" s="165"/>
      <c r="M118" s="76" t="s">
        <v>1</v>
      </c>
      <c r="N118" s="77" t="s">
        <v>42</v>
      </c>
      <c r="O118" s="77" t="s">
        <v>135</v>
      </c>
      <c r="P118" s="77" t="s">
        <v>136</v>
      </c>
      <c r="Q118" s="77" t="s">
        <v>137</v>
      </c>
      <c r="R118" s="77" t="s">
        <v>138</v>
      </c>
      <c r="S118" s="77" t="s">
        <v>139</v>
      </c>
      <c r="T118" s="78" t="s">
        <v>140</v>
      </c>
      <c r="U118" s="16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/>
    </row>
    <row r="119" spans="1:65" s="2" customFormat="1" ht="22.75" customHeight="1">
      <c r="A119" s="35"/>
      <c r="B119" s="36"/>
      <c r="C119" s="83" t="s">
        <v>141</v>
      </c>
      <c r="D119" s="37"/>
      <c r="E119" s="37"/>
      <c r="F119" s="37"/>
      <c r="G119" s="37"/>
      <c r="H119" s="37"/>
      <c r="I119" s="37"/>
      <c r="J119" s="166">
        <f>BK119</f>
        <v>0</v>
      </c>
      <c r="K119" s="37"/>
      <c r="L119" s="40"/>
      <c r="M119" s="79"/>
      <c r="N119" s="167"/>
      <c r="O119" s="80"/>
      <c r="P119" s="168">
        <f>P120</f>
        <v>0</v>
      </c>
      <c r="Q119" s="80"/>
      <c r="R119" s="168">
        <f>R120</f>
        <v>0</v>
      </c>
      <c r="S119" s="80"/>
      <c r="T119" s="169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77</v>
      </c>
      <c r="AU119" s="18" t="s">
        <v>112</v>
      </c>
      <c r="BK119" s="170">
        <f>BK120</f>
        <v>0</v>
      </c>
    </row>
    <row r="120" spans="1:65" s="12" customFormat="1" ht="25.9" customHeight="1">
      <c r="B120" s="171"/>
      <c r="C120" s="172"/>
      <c r="D120" s="173" t="s">
        <v>77</v>
      </c>
      <c r="E120" s="174" t="s">
        <v>822</v>
      </c>
      <c r="F120" s="174" t="s">
        <v>822</v>
      </c>
      <c r="G120" s="172"/>
      <c r="H120" s="172"/>
      <c r="I120" s="175"/>
      <c r="J120" s="176">
        <f>BK120</f>
        <v>0</v>
      </c>
      <c r="K120" s="172"/>
      <c r="L120" s="177"/>
      <c r="M120" s="178"/>
      <c r="N120" s="179"/>
      <c r="O120" s="179"/>
      <c r="P120" s="180">
        <f>P121+P123</f>
        <v>0</v>
      </c>
      <c r="Q120" s="179"/>
      <c r="R120" s="180">
        <f>R121+R123</f>
        <v>0</v>
      </c>
      <c r="S120" s="179"/>
      <c r="T120" s="181">
        <f>T121+T123</f>
        <v>0</v>
      </c>
      <c r="AR120" s="182" t="s">
        <v>86</v>
      </c>
      <c r="AT120" s="183" t="s">
        <v>77</v>
      </c>
      <c r="AU120" s="183" t="s">
        <v>78</v>
      </c>
      <c r="AY120" s="182" t="s">
        <v>144</v>
      </c>
      <c r="BK120" s="184">
        <f>BK121+BK123</f>
        <v>0</v>
      </c>
    </row>
    <row r="121" spans="1:65" s="12" customFormat="1" ht="22.75" customHeight="1">
      <c r="B121" s="171"/>
      <c r="C121" s="172"/>
      <c r="D121" s="173" t="s">
        <v>77</v>
      </c>
      <c r="E121" s="185" t="s">
        <v>823</v>
      </c>
      <c r="F121" s="185" t="s">
        <v>824</v>
      </c>
      <c r="G121" s="172"/>
      <c r="H121" s="172"/>
      <c r="I121" s="175"/>
      <c r="J121" s="186">
        <f>BK121</f>
        <v>0</v>
      </c>
      <c r="K121" s="172"/>
      <c r="L121" s="177"/>
      <c r="M121" s="178"/>
      <c r="N121" s="179"/>
      <c r="O121" s="179"/>
      <c r="P121" s="180">
        <f>P122</f>
        <v>0</v>
      </c>
      <c r="Q121" s="179"/>
      <c r="R121" s="180">
        <f>R122</f>
        <v>0</v>
      </c>
      <c r="S121" s="179"/>
      <c r="T121" s="181">
        <f>T122</f>
        <v>0</v>
      </c>
      <c r="AR121" s="182" t="s">
        <v>86</v>
      </c>
      <c r="AT121" s="183" t="s">
        <v>77</v>
      </c>
      <c r="AU121" s="183" t="s">
        <v>86</v>
      </c>
      <c r="AY121" s="182" t="s">
        <v>144</v>
      </c>
      <c r="BK121" s="184">
        <f>BK122</f>
        <v>0</v>
      </c>
    </row>
    <row r="122" spans="1:65" s="2" customFormat="1" ht="46.25" customHeight="1">
      <c r="A122" s="35"/>
      <c r="B122" s="36"/>
      <c r="C122" s="187" t="s">
        <v>86</v>
      </c>
      <c r="D122" s="187" t="s">
        <v>147</v>
      </c>
      <c r="E122" s="188" t="s">
        <v>825</v>
      </c>
      <c r="F122" s="189" t="s">
        <v>837</v>
      </c>
      <c r="G122" s="190" t="s">
        <v>280</v>
      </c>
      <c r="H122" s="191">
        <v>1</v>
      </c>
      <c r="I122" s="192"/>
      <c r="J122" s="193">
        <f>ROUND(I122*H122,2)</f>
        <v>0</v>
      </c>
      <c r="K122" s="189" t="s">
        <v>1</v>
      </c>
      <c r="L122" s="40"/>
      <c r="M122" s="194" t="s">
        <v>1</v>
      </c>
      <c r="N122" s="195" t="s">
        <v>43</v>
      </c>
      <c r="O122" s="72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8" t="s">
        <v>826</v>
      </c>
      <c r="AT122" s="198" t="s">
        <v>147</v>
      </c>
      <c r="AU122" s="198" t="s">
        <v>88</v>
      </c>
      <c r="AY122" s="18" t="s">
        <v>144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8" t="s">
        <v>86</v>
      </c>
      <c r="BK122" s="199">
        <f>ROUND(I122*H122,2)</f>
        <v>0</v>
      </c>
      <c r="BL122" s="18" t="s">
        <v>826</v>
      </c>
      <c r="BM122" s="198" t="s">
        <v>827</v>
      </c>
    </row>
    <row r="123" spans="1:65" s="12" customFormat="1" ht="22.75" customHeight="1">
      <c r="B123" s="171"/>
      <c r="C123" s="172"/>
      <c r="D123" s="173" t="s">
        <v>77</v>
      </c>
      <c r="E123" s="185" t="s">
        <v>828</v>
      </c>
      <c r="F123" s="185" t="s">
        <v>829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SUM(P124:P126)</f>
        <v>0</v>
      </c>
      <c r="Q123" s="179"/>
      <c r="R123" s="180">
        <f>SUM(R124:R126)</f>
        <v>0</v>
      </c>
      <c r="S123" s="179"/>
      <c r="T123" s="181">
        <f>SUM(T124:T126)</f>
        <v>0</v>
      </c>
      <c r="AR123" s="182" t="s">
        <v>86</v>
      </c>
      <c r="AT123" s="183" t="s">
        <v>77</v>
      </c>
      <c r="AU123" s="183" t="s">
        <v>86</v>
      </c>
      <c r="AY123" s="182" t="s">
        <v>144</v>
      </c>
      <c r="BK123" s="184">
        <f>SUM(BK124:BK126)</f>
        <v>0</v>
      </c>
    </row>
    <row r="124" spans="1:65" s="2" customFormat="1" ht="41.5" customHeight="1">
      <c r="A124" s="35"/>
      <c r="B124" s="36"/>
      <c r="C124" s="187" t="s">
        <v>88</v>
      </c>
      <c r="D124" s="187" t="s">
        <v>147</v>
      </c>
      <c r="E124" s="188" t="s">
        <v>830</v>
      </c>
      <c r="F124" s="189" t="s">
        <v>838</v>
      </c>
      <c r="G124" s="190" t="s">
        <v>280</v>
      </c>
      <c r="H124" s="191">
        <v>1</v>
      </c>
      <c r="I124" s="192"/>
      <c r="J124" s="193">
        <f>ROUND(I124*H124,2)</f>
        <v>0</v>
      </c>
      <c r="K124" s="189" t="s">
        <v>1</v>
      </c>
      <c r="L124" s="40"/>
      <c r="M124" s="194" t="s">
        <v>1</v>
      </c>
      <c r="N124" s="195" t="s">
        <v>43</v>
      </c>
      <c r="O124" s="7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8" t="s">
        <v>826</v>
      </c>
      <c r="AT124" s="198" t="s">
        <v>147</v>
      </c>
      <c r="AU124" s="198" t="s">
        <v>88</v>
      </c>
      <c r="AY124" s="18" t="s">
        <v>144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86</v>
      </c>
      <c r="BK124" s="199">
        <f>ROUND(I124*H124,2)</f>
        <v>0</v>
      </c>
      <c r="BL124" s="18" t="s">
        <v>826</v>
      </c>
      <c r="BM124" s="198" t="s">
        <v>831</v>
      </c>
    </row>
    <row r="125" spans="1:65" s="2" customFormat="1" ht="31" customHeight="1">
      <c r="A125" s="35"/>
      <c r="B125" s="36"/>
      <c r="C125" s="187" t="s">
        <v>145</v>
      </c>
      <c r="D125" s="187" t="s">
        <v>147</v>
      </c>
      <c r="E125" s="188" t="s">
        <v>832</v>
      </c>
      <c r="F125" s="189" t="s">
        <v>833</v>
      </c>
      <c r="G125" s="190" t="s">
        <v>280</v>
      </c>
      <c r="H125" s="191">
        <v>1</v>
      </c>
      <c r="I125" s="192"/>
      <c r="J125" s="193">
        <f>ROUND(I125*H125,2)</f>
        <v>0</v>
      </c>
      <c r="K125" s="189" t="s">
        <v>1</v>
      </c>
      <c r="L125" s="40"/>
      <c r="M125" s="194" t="s">
        <v>1</v>
      </c>
      <c r="N125" s="195" t="s">
        <v>43</v>
      </c>
      <c r="O125" s="7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826</v>
      </c>
      <c r="AT125" s="198" t="s">
        <v>147</v>
      </c>
      <c r="AU125" s="198" t="s">
        <v>88</v>
      </c>
      <c r="AY125" s="18" t="s">
        <v>144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86</v>
      </c>
      <c r="BK125" s="199">
        <f>ROUND(I125*H125,2)</f>
        <v>0</v>
      </c>
      <c r="BL125" s="18" t="s">
        <v>826</v>
      </c>
      <c r="BM125" s="198" t="s">
        <v>834</v>
      </c>
    </row>
    <row r="126" spans="1:65" s="2" customFormat="1" ht="31" customHeight="1">
      <c r="A126" s="35"/>
      <c r="B126" s="36"/>
      <c r="C126" s="187" t="s">
        <v>152</v>
      </c>
      <c r="D126" s="187" t="s">
        <v>147</v>
      </c>
      <c r="E126" s="188" t="s">
        <v>835</v>
      </c>
      <c r="F126" s="189" t="s">
        <v>839</v>
      </c>
      <c r="G126" s="190" t="s">
        <v>280</v>
      </c>
      <c r="H126" s="191">
        <v>1</v>
      </c>
      <c r="I126" s="192"/>
      <c r="J126" s="193">
        <f>ROUND(I126*H126,2)</f>
        <v>0</v>
      </c>
      <c r="K126" s="189" t="s">
        <v>1</v>
      </c>
      <c r="L126" s="40"/>
      <c r="M126" s="254" t="s">
        <v>1</v>
      </c>
      <c r="N126" s="255" t="s">
        <v>43</v>
      </c>
      <c r="O126" s="256"/>
      <c r="P126" s="257">
        <f>O126*H126</f>
        <v>0</v>
      </c>
      <c r="Q126" s="257">
        <v>0</v>
      </c>
      <c r="R126" s="257">
        <f>Q126*H126</f>
        <v>0</v>
      </c>
      <c r="S126" s="257">
        <v>0</v>
      </c>
      <c r="T126" s="25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8" t="s">
        <v>826</v>
      </c>
      <c r="AT126" s="198" t="s">
        <v>147</v>
      </c>
      <c r="AU126" s="198" t="s">
        <v>88</v>
      </c>
      <c r="AY126" s="18" t="s">
        <v>144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86</v>
      </c>
      <c r="BK126" s="199">
        <f>ROUND(I126*H126,2)</f>
        <v>0</v>
      </c>
      <c r="BL126" s="18" t="s">
        <v>826</v>
      </c>
      <c r="BM126" s="198" t="s">
        <v>836</v>
      </c>
    </row>
    <row r="127" spans="1:65" s="2" customFormat="1" ht="7" customHeight="1">
      <c r="A127" s="35"/>
      <c r="B127" s="55"/>
      <c r="C127" s="56"/>
      <c r="D127" s="56"/>
      <c r="E127" s="56"/>
      <c r="F127" s="56"/>
      <c r="G127" s="56"/>
      <c r="H127" s="56"/>
      <c r="I127" s="56"/>
      <c r="J127" s="56"/>
      <c r="K127" s="56"/>
      <c r="L127" s="40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sheetProtection formatColumns="0" formatRows="0" autoFilter="0"/>
  <autoFilter ref="C118:K126" xr:uid="{00000000-0009-0000-0000-000006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2601 - D.1.1 Architektoni...</vt:lpstr>
      <vt:lpstr>2602 - D.1.1 Architektoni...</vt:lpstr>
      <vt:lpstr>2603 - D.1.1 Architektoni...</vt:lpstr>
      <vt:lpstr>2604 - D.1.1 Architektoni...</vt:lpstr>
      <vt:lpstr>2605 - Elektroinstalace -...</vt:lpstr>
      <vt:lpstr>2606 - Vedlejší rozpočtov...</vt:lpstr>
      <vt:lpstr>'2601 - D.1.1 Architektoni...'!Názvy_tisku</vt:lpstr>
      <vt:lpstr>'2602 - D.1.1 Architektoni...'!Názvy_tisku</vt:lpstr>
      <vt:lpstr>'2603 - D.1.1 Architektoni...'!Názvy_tisku</vt:lpstr>
      <vt:lpstr>'2604 - D.1.1 Architektoni...'!Názvy_tisku</vt:lpstr>
      <vt:lpstr>'2605 - Elektroinstalace -...'!Názvy_tisku</vt:lpstr>
      <vt:lpstr>'2606 - Vedlejší rozpočtov...'!Názvy_tisku</vt:lpstr>
      <vt:lpstr>'Rekapitulace stavby'!Názvy_tisku</vt:lpstr>
      <vt:lpstr>'2601 - D.1.1 Architektoni...'!Oblast_tisku</vt:lpstr>
      <vt:lpstr>'2602 - D.1.1 Architektoni...'!Oblast_tisku</vt:lpstr>
      <vt:lpstr>'2603 - D.1.1 Architektoni...'!Oblast_tisku</vt:lpstr>
      <vt:lpstr>'2604 - D.1.1 Architektoni...'!Oblast_tisku</vt:lpstr>
      <vt:lpstr>'2605 - Elektroinstalace -...'!Oblast_tisku</vt:lpstr>
      <vt:lpstr>'2606 -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PC-HORAK\Antonin</dc:creator>
  <cp:lastModifiedBy>Antonin</cp:lastModifiedBy>
  <cp:lastPrinted>2022-03-31T07:05:13Z</cp:lastPrinted>
  <dcterms:created xsi:type="dcterms:W3CDTF">2022-03-31T07:02:21Z</dcterms:created>
  <dcterms:modified xsi:type="dcterms:W3CDTF">2022-03-31T07:05:17Z</dcterms:modified>
</cp:coreProperties>
</file>